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52" windowWidth="11832" windowHeight="3312" firstSheet="15" activeTab="18"/>
  </bookViews>
  <sheets>
    <sheet name="Access &amp; Special Training" sheetId="1" r:id="rId1"/>
    <sheet name="ECCE" sheetId="2" r:id="rId2"/>
    <sheet name="MIS &amp; PMS " sheetId="3" r:id="rId3"/>
    <sheet name="ICT&amp;School" sheetId="4" r:id="rId4"/>
    <sheet name="Quality" sheetId="5" r:id="rId5"/>
    <sheet name="Assessment &amp; Research" sheetId="6" r:id="rId6"/>
    <sheet name="Teacher Education" sheetId="7" r:id="rId7"/>
    <sheet name="RTE &amp; Policy, Equity" sheetId="8" r:id="rId8"/>
    <sheet name="KGBV &amp; Girls Hostel" sheetId="9" r:id="rId9"/>
    <sheet name="Inclusive Education" sheetId="10" r:id="rId10"/>
    <sheet name="SMC&amp;SMDC" sheetId="11" r:id="rId11"/>
    <sheet name="MEDIA" sheetId="12" r:id="rId12"/>
    <sheet name="Vocational Education " sheetId="13" r:id="rId13"/>
    <sheet name="Sports &amp; Physical Education" sheetId="14" r:id="rId14"/>
    <sheet name="CIVIL WORKS" sheetId="15" r:id="rId15"/>
    <sheet name="Directorate " sheetId="16" r:id="rId16"/>
    <sheet name="MANAGEMENT" sheetId="17" r:id="rId17"/>
    <sheet name="STATE COMPONENT 2021-22" sheetId="18" r:id="rId18"/>
    <sheet name="Summary - Prop. &amp; Recomm." sheetId="19" r:id="rId19"/>
  </sheets>
  <definedNames>
    <definedName name="_xlnm.Print_Area" localSheetId="0">'Access &amp; Special Training'!$A$1:$O$17</definedName>
    <definedName name="_xlnm.Print_Area" localSheetId="15">'Directorate '!$A$1:$O$12</definedName>
    <definedName name="_xlnm.Print_Area" localSheetId="1">'ECCE'!$A$1:$O$9</definedName>
    <definedName name="_xlnm.Print_Area" localSheetId="3">'ICT&amp;School'!$A$1:$O$12</definedName>
    <definedName name="_xlnm.Print_Area" localSheetId="9">'Inclusive Education'!$A$1:$O$17</definedName>
    <definedName name="_xlnm.Print_Area" localSheetId="16">'MANAGEMENT'!$A$1:$O$39</definedName>
    <definedName name="_xlnm.Print_Area" localSheetId="11">'MEDIA'!$A$1:$O$23</definedName>
    <definedName name="_xlnm.Print_Area" localSheetId="10">'SMC&amp;SMDC'!$A$1:$O$21</definedName>
    <definedName name="_xlnm.Print_Area" localSheetId="13">'Sports &amp; Physical Education'!$A$1:$O$12</definedName>
    <definedName name="_xlnm.Print_Area" localSheetId="17">'STATE COMPONENT 2021-22'!$A$1:$O$24</definedName>
    <definedName name="_xlnm.Print_Area" localSheetId="12">'Vocational Education '!$A$1:$O$12</definedName>
    <definedName name="_xlnm.Print_Titles" localSheetId="16">'MANAGEMENT'!$1:$5</definedName>
    <definedName name="_xlnm.Print_Titles" localSheetId="17">'STATE COMPONENT 2021-22'!$1:$6</definedName>
  </definedNames>
  <calcPr fullCalcOnLoad="1"/>
</workbook>
</file>

<file path=xl/sharedStrings.xml><?xml version="1.0" encoding="utf-8"?>
<sst xmlns="http://schemas.openxmlformats.org/spreadsheetml/2006/main" count="660" uniqueCount="241">
  <si>
    <t>Phy</t>
  </si>
  <si>
    <t>Fin</t>
  </si>
  <si>
    <t xml:space="preserve">Internet/Intranet Rentals </t>
  </si>
  <si>
    <t>Procurment-Computer Consumables</t>
  </si>
  <si>
    <t>Repair &amp; Maintenance/AMC-Computer&amp; Peripherals</t>
  </si>
  <si>
    <t>Development &amp; Printing of BEP Ahwan</t>
  </si>
  <si>
    <t>Posters / Handbills/ Folders/ Calender Etc.</t>
  </si>
  <si>
    <t>Telecast Fee (DDK/AIR)</t>
  </si>
  <si>
    <t>Production of FILMS/SPOT/BUGS/SLIDES</t>
  </si>
  <si>
    <t>Library at SLO</t>
  </si>
  <si>
    <t>Wokshops/ Seminar/ Conference etc.</t>
  </si>
  <si>
    <t>Documentations</t>
  </si>
  <si>
    <t>STATE LEVEL OFFICE : PATNA</t>
  </si>
  <si>
    <t>Dev/Revi./Eval./ Prin. Of Text book/ Training Module</t>
  </si>
  <si>
    <t>Documantation</t>
  </si>
  <si>
    <t>Meeting With DRG/SRG</t>
  </si>
  <si>
    <t>Seminar/ Conf./Workshop/Meeting</t>
  </si>
  <si>
    <t>Development/Revision/Evalu./Print of Module</t>
  </si>
  <si>
    <t>Study Tour /Training/ Demonstration</t>
  </si>
  <si>
    <t>Monthly reflection of VSS Co-ordinators</t>
  </si>
  <si>
    <t>Meeting/Workshop/Capacity Building of VSS/SME/PRI/NGO's</t>
  </si>
  <si>
    <t>TOTAL</t>
  </si>
  <si>
    <t>TRAINING OF ENGINEERS/SUPRV./MASSONS ON COST EFE. TECH</t>
  </si>
  <si>
    <t>PRINTING OF CATLOG OF DRAWING, DESIGN AND ESTIMATE FOR VSS</t>
  </si>
  <si>
    <t>SALARY FOR OFFICERS INCLUDING STATUTORY PROVISION</t>
  </si>
  <si>
    <t>LIVERISE TO STAFF</t>
  </si>
  <si>
    <t>LEAVE SALARY &amp;  PENSION CONTRIBUTATION</t>
  </si>
  <si>
    <t>RESOURCE SUPPORT/ TEC./ LEGEL CONSULTANT</t>
  </si>
  <si>
    <t>VEHICLE HIRING CHARGES INCLUDING POL</t>
  </si>
  <si>
    <t>REPAIR &amp; MAINTANANCE OF OFFICE EQUIPMENT</t>
  </si>
  <si>
    <t>STATIONERY/CONSUMABLES FOR OFFICE</t>
  </si>
  <si>
    <t>TA/DA ALLOWANCES</t>
  </si>
  <si>
    <t>BANK COMMISSION/POSTAL CHARGES</t>
  </si>
  <si>
    <t>REPAIR &amp; MAINTANANCE OF VEHICLES</t>
  </si>
  <si>
    <t>FUEL/POL EXPENCES</t>
  </si>
  <si>
    <t>AUDIT FEE/AUDIT OF BLOCK/ VSS</t>
  </si>
  <si>
    <t>REPAIR &amp; MAINT. OF FURNITURE/FIXTURES</t>
  </si>
  <si>
    <t>PROCURMENT-OFFICE EQUIPMENT</t>
  </si>
  <si>
    <t>FURNITURE &amp; FIXTURES</t>
  </si>
  <si>
    <t>PROCUREMENT - COMPUTER HARDWARE &amp; PERIPHERALS</t>
  </si>
  <si>
    <t>MANAGEMENT</t>
  </si>
  <si>
    <t>MEDIA</t>
  </si>
  <si>
    <t>DIRECTORATE - PRIMARY</t>
  </si>
  <si>
    <t>CIVIL WORKS</t>
  </si>
  <si>
    <t>OTHERS</t>
  </si>
  <si>
    <t>Others</t>
  </si>
  <si>
    <t>CONTIGENCY/OPERATING EXPENSES</t>
  </si>
  <si>
    <t xml:space="preserve">Procurment-Hardware &amp; Peripherals  </t>
  </si>
  <si>
    <t xml:space="preserve">Procurment of Computer Software  </t>
  </si>
  <si>
    <t xml:space="preserve">Software Consultancy/R&amp;D </t>
  </si>
  <si>
    <t>Development/Maintenance of Web-Portal</t>
  </si>
  <si>
    <t>Capacity Building of MIS Personnel/ASRGs/SRGs etc.</t>
  </si>
  <si>
    <t>PROVISION OF CUNSULTANT / ARCHITECH FOR NEW SCHOOL BUILDING DRAWING PREPARATION</t>
  </si>
  <si>
    <t>Meeting of AIE Coordinator</t>
  </si>
  <si>
    <t xml:space="preserve">Support to Regional Deputy Director of Education (RDDE) Offices </t>
  </si>
  <si>
    <t xml:space="preserve">Support to Director Primary Office </t>
  </si>
  <si>
    <t>Capacity Building of Master Trainers/Prog. Personnel</t>
  </si>
  <si>
    <t xml:space="preserve">DEVELOPMENT &amp; PRINTING OF CONSTRUCTION MANUAL </t>
  </si>
  <si>
    <t>Total</t>
  </si>
  <si>
    <t xml:space="preserve">Seminar/Confrence /Workshop </t>
  </si>
  <si>
    <t>{Rs. in Lakh)</t>
  </si>
  <si>
    <t>Formation of AWP&amp;B</t>
  </si>
  <si>
    <t>SCHOOL MAPPING</t>
  </si>
  <si>
    <t>Training to MTs</t>
  </si>
  <si>
    <t>Development of e-TLMs including workshop</t>
  </si>
  <si>
    <t>Meeting of SRGs/DRGs/BRGs</t>
  </si>
  <si>
    <t>Seminar/Conference/Workshop/ Planning Meeting at State</t>
  </si>
  <si>
    <t>WORKSHOP/MEETING/STATUTORY MEETING</t>
  </si>
  <si>
    <t>TRG. AND CAPACITY BUILDING OF EDUCATIONAL ADMINISTRATORS &amp; BEP PERSONNEL &amp; DEVELOPING EFFECTING RESOURCE TEAM</t>
  </si>
  <si>
    <t>STUDY TOUR OF PERSONNEL</t>
  </si>
  <si>
    <t>PUBLICATION OF APPOINTMENT/PROCUREMENT ADVT.IN NEWSPAPER &amp; EPENDITURE RELATING TO RECRUITMENT</t>
  </si>
  <si>
    <t>Procurement of e-TLMs/e-contents</t>
  </si>
  <si>
    <t>Capicity Building of Education Functionaries on RTE</t>
  </si>
  <si>
    <t>PROCUREMENT OF ADT/AUTO CAD SOFTWARE AND DAWING PRINTER</t>
  </si>
  <si>
    <t>PREPRATION OF WORKING DRAWING OF ACR &amp; NSB ETC.</t>
  </si>
  <si>
    <t>MEETING/MONITORING FIELD VISIT &amp; QUALITY CONTROL BY SRG MEMBERS</t>
  </si>
  <si>
    <t>Workshop/Seminar on RTE</t>
  </si>
  <si>
    <t>Others (Monthly Meeting/Contigency/Operating Expenses Etc.)</t>
  </si>
  <si>
    <t>PROCUREMENT - SOFTWARE (TALLY PACKAGE FOR BLOCKS) &amp; CUSTOMISATION</t>
  </si>
  <si>
    <t>District Level Office</t>
  </si>
  <si>
    <t>S. No.</t>
  </si>
  <si>
    <t>Major Areas/Activities</t>
  </si>
  <si>
    <t>TELEPHONE/FAX/BROAD BAND/INTERNET RENTALS/ CUG INCLUDING CALL CHARGES</t>
  </si>
  <si>
    <t xml:space="preserve">INSURANCE/EXGRATIA ON DEATH AND PARMANENT DIASABILITY/OTHER </t>
  </si>
  <si>
    <t>STRENGTHENING/ADDITION AND ALTERATION/ MAINTENANCE OF STATE LEVEL OFFICE</t>
  </si>
  <si>
    <t>Monitoring of RSTC/NRSTC</t>
  </si>
  <si>
    <t>Advertisement/Publicity for RTE Anthem (Hindi and Bhojpuri Version)</t>
  </si>
  <si>
    <t>Salary / MR to Staff</t>
  </si>
  <si>
    <t>Insurance Expenses</t>
  </si>
  <si>
    <t>Rent, Rates &amp; Taxes</t>
  </si>
  <si>
    <t>Repair &amp; Maintenance of Equipments</t>
  </si>
  <si>
    <t>POL/Hiring of Vehicle</t>
  </si>
  <si>
    <t>Telephone Expenses and Internet</t>
  </si>
  <si>
    <t>Consultancy Charges Including Audit Fees</t>
  </si>
  <si>
    <t xml:space="preserve">Capacity building, Workshops and Planning </t>
  </si>
  <si>
    <t>Expenditure</t>
  </si>
  <si>
    <t>Salary / MR to Staff-Block</t>
  </si>
  <si>
    <t>Resource Support to Community Mobilisation (VSS)</t>
  </si>
  <si>
    <t>Recommendation</t>
  </si>
  <si>
    <t xml:space="preserve">ELECTRICITY/WATER CHARGES/BUILDING TAX AND ANY OTHER TAXES </t>
  </si>
  <si>
    <t>INTERNAL/STATUTORY AUDIT</t>
  </si>
  <si>
    <t xml:space="preserve">Reflection Meeting of Wardens and others </t>
  </si>
  <si>
    <t>Printing of information brochure/Magazine/Modules</t>
  </si>
  <si>
    <t>Documentation of IE Activities</t>
  </si>
  <si>
    <t>Media &amp; Publicity, Documentations</t>
  </si>
  <si>
    <t xml:space="preserve">EL/Leave Salary to Staff </t>
  </si>
  <si>
    <t xml:space="preserve">PURCHASE OF VEHICLE FOR OFFICE USE </t>
  </si>
  <si>
    <t>RESOURCE SUPPORT TO OTHER COMPONENT INCLUDING DISTRICT/BLOCK OFFICES</t>
  </si>
  <si>
    <t>Hon. For Resource Group Members/Experts/Mts/Trainers Etc</t>
  </si>
  <si>
    <t>Organise Orientation Training/workshop/Meeting Etc.</t>
  </si>
  <si>
    <t>Development &amp; printing of Performance Indicators (PINDICS)</t>
  </si>
  <si>
    <t>Develoment &amp; Printing of CCE &amp; Remedial Teaching related Module/Guideline/Panji</t>
  </si>
  <si>
    <t>Monitoring of Evaluation &amp; Quality Learning Campaign</t>
  </si>
  <si>
    <t>Study Tour/Training Program</t>
  </si>
  <si>
    <t>Resource Support for Half Yearly &amp; Annual Assessment</t>
  </si>
  <si>
    <t>WORKSHOP/SEMINAR/CONFERENCE FOR DESIGN Etc</t>
  </si>
  <si>
    <t>AWARENESS TO SWACHH VIDYALAYA</t>
  </si>
  <si>
    <t xml:space="preserve">Environment Building for Samagra Shiksha Abhiyan </t>
  </si>
  <si>
    <t>Awareness Programme for Grievance Redressal System</t>
  </si>
  <si>
    <t xml:space="preserve">Awareness on Rastriya Avishkar Abhiyan (RAA), Padhe Bharat Badhe Bharat (PBBB), Swachh Vidyalaya </t>
  </si>
  <si>
    <t xml:space="preserve">Other Activity of Samagra Shiksha </t>
  </si>
  <si>
    <t>Documentation of Material regarding Samagra Shiksha</t>
  </si>
  <si>
    <t>SUB TOTAL</t>
  </si>
  <si>
    <t>Secondary</t>
  </si>
  <si>
    <t xml:space="preserve">State Level Meeting with Experts for updation of the Taining Module </t>
  </si>
  <si>
    <t>Development/Revision of Training Module</t>
  </si>
  <si>
    <t>Activity</t>
  </si>
  <si>
    <t>Component</t>
  </si>
  <si>
    <t>Contigency/Operating Expenses (Including Honm. to ASRGs/SRGs)</t>
  </si>
  <si>
    <t>Development/Maintenance of Software/App</t>
  </si>
  <si>
    <t>Operating &amp; Monitoring Cost of MIS System</t>
  </si>
  <si>
    <t xml:space="preserve">Contingency/Operating Expenses/Seminar/ Conference/Workshop </t>
  </si>
  <si>
    <t>Monitoring &amp; Evaluation of ICT@School</t>
  </si>
  <si>
    <t>Impelementation of PMS</t>
  </si>
  <si>
    <t>ACCESS &amp; SPECIAL TRAINING</t>
  </si>
  <si>
    <t>ECCE</t>
  </si>
  <si>
    <t>MIS &amp; PMS</t>
  </si>
  <si>
    <t>QUALITY</t>
  </si>
  <si>
    <t>TEACHER EDUCATION</t>
  </si>
  <si>
    <t>RTE &amp; POLICY</t>
  </si>
  <si>
    <t>INCLUSIVE EDUCATION</t>
  </si>
  <si>
    <t>SMC &amp; SMDC</t>
  </si>
  <si>
    <t>VOCATIONALL EDUCATION</t>
  </si>
  <si>
    <t>Component : Access &amp; Special Training</t>
  </si>
  <si>
    <t>Component : ECCE</t>
  </si>
  <si>
    <t xml:space="preserve">Component : MIS &amp; PMS </t>
  </si>
  <si>
    <t xml:space="preserve">Component : ICT&amp;School </t>
  </si>
  <si>
    <t>Component : Quality</t>
  </si>
  <si>
    <t xml:space="preserve">Component : Assessment &amp; Research </t>
  </si>
  <si>
    <t xml:space="preserve">Component : Teacher Education </t>
  </si>
  <si>
    <t>Component : RTE &amp; Policy</t>
  </si>
  <si>
    <t>Component : KGBV</t>
  </si>
  <si>
    <t>Component : Inclusive Education</t>
  </si>
  <si>
    <t>Component : SMC&amp;SMDC</t>
  </si>
  <si>
    <t>Component : MEDIA</t>
  </si>
  <si>
    <t xml:space="preserve">Component : Vocational Education </t>
  </si>
  <si>
    <t>Component : CIVIL WORKS</t>
  </si>
  <si>
    <t>Component : MANAGEMENT</t>
  </si>
  <si>
    <t>Research Study</t>
  </si>
  <si>
    <t>Evaluation</t>
  </si>
  <si>
    <t>Shaala Siddhi Workshop at State Level</t>
  </si>
  <si>
    <t>Post - NAS Activity at State Level (Primary)</t>
  </si>
  <si>
    <t>Post - NAS Activity at State Level (Secondary)</t>
  </si>
  <si>
    <t>Study Tour /Training/ Demonstration outside State</t>
  </si>
  <si>
    <t>Migration mapping of Migrantion effected Blocks, Districts</t>
  </si>
  <si>
    <t xml:space="preserve">Capacity Building of MTs/SRGs/DRGs </t>
  </si>
  <si>
    <t>Workshop, Development and Printing of Module/Guideline/Resource Material Etc.</t>
  </si>
  <si>
    <t>Meeting/Orientation/Workshop of Genders Co-ordinators/DRG</t>
  </si>
  <si>
    <t>Monitoring &amp; Academic Support of KGBVs &amp; GED Activities</t>
  </si>
  <si>
    <t>Contingency/Operating Expenses</t>
  </si>
  <si>
    <t>Capacity Building of KGBV Personnel</t>
  </si>
  <si>
    <t>Monitoring of Teacher Training</t>
  </si>
  <si>
    <t>Miscellaneous</t>
  </si>
  <si>
    <t xml:space="preserve">Revision &amp; Printing of Modules/ Other subject of Elementary Classes and Secondary Class Teacher </t>
  </si>
  <si>
    <t>Educational exposure-cum-trip to other States</t>
  </si>
  <si>
    <t>Monthly/Quarterly meeting of Co-ordinators/SRG/NGOs/Resource Teachers</t>
  </si>
  <si>
    <t>Orientation/Workshop of RTE - Equity Coordinators</t>
  </si>
  <si>
    <t>Exposure Visit/Study Tour of RTE - Coordinators</t>
  </si>
  <si>
    <t>Monitoring &amp; Support for RTE Entitlements</t>
  </si>
  <si>
    <t>Publicity/Advertisment Etc.</t>
  </si>
  <si>
    <t>Meeting of ECE Coordinator</t>
  </si>
  <si>
    <t>Hon. For Resource Group Member</t>
  </si>
  <si>
    <t>Seminar/Workshop/Monthly Meeting</t>
  </si>
  <si>
    <t>Development of Training Material</t>
  </si>
  <si>
    <t>Monitoring of Teacher's Activity</t>
  </si>
  <si>
    <t>Component : Sports &amp; Physical Education</t>
  </si>
  <si>
    <t>SPORTS &amp; PHYSICAL EDUCATION</t>
  </si>
  <si>
    <t>KGBV &amp; GIRLS HOSTEL</t>
  </si>
  <si>
    <t>ICT@SCHOOL</t>
  </si>
  <si>
    <t>ASSESSMENT &amp; RESEARCH</t>
  </si>
  <si>
    <t>Total AWP &amp; B  2019-20</t>
  </si>
  <si>
    <t>Hon. for Resource Group Members</t>
  </si>
  <si>
    <t>Workshop on Strengthening Resource Centres &amp; Day Care Centres</t>
  </si>
  <si>
    <t xml:space="preserve">CCTV &amp; Digital Attendance </t>
  </si>
  <si>
    <t>3 Days workshop on transition of CWSN from Elementary to Secondary Section for HM/Principals</t>
  </si>
  <si>
    <t>Joint Workshopm of KGBV's Warden and RTs</t>
  </si>
  <si>
    <t>Transition Planning to transit pre schooling CWSN to elementary education</t>
  </si>
  <si>
    <t>Developmnet of Teaching Learning Materials for CWSN</t>
  </si>
  <si>
    <t>Seminar/Workshop/Meeting Etc.</t>
  </si>
  <si>
    <t>Seminar/Orientation/Workshop/Meeting of RTE &amp; Equity Personnels</t>
  </si>
  <si>
    <t>Printing of Modules Format and Materials</t>
  </si>
  <si>
    <t>Training of MTs/Trainers</t>
  </si>
  <si>
    <t>Third Party Evaluation of Programme</t>
  </si>
  <si>
    <t>Development of Trainers</t>
  </si>
  <si>
    <t>Develoment of Training Modules for Secondary &amp; Senior Secondary Level</t>
  </si>
  <si>
    <t>Reflection Meeting with SCERT/DRT/DIETs</t>
  </si>
  <si>
    <t xml:space="preserve">Support to Director Secondary Office </t>
  </si>
  <si>
    <t>Component : Directorate</t>
  </si>
  <si>
    <t>Statutory Provision</t>
  </si>
  <si>
    <t>Monitoring, Supervision of SPO &amp; DPO Level and Resource Support to other Components &amp; Districts</t>
  </si>
  <si>
    <t>Assessment &amp; Research</t>
  </si>
  <si>
    <t>Establishment of IT Cell at State Level</t>
  </si>
  <si>
    <t>Academic Meet Tarang - State/District/Block/CRC Level Event</t>
  </si>
  <si>
    <t>Enrolment Campaign</t>
  </si>
  <si>
    <t xml:space="preserve">Awareness Campaign in respect of RTE (Shiksha Adhikar Yatra) </t>
  </si>
  <si>
    <t>FACILITY FOR VIDEO CONFERENCING AT STATE LEVEL</t>
  </si>
  <si>
    <t>Biometric Attendance System at Schools (1 Elementary &amp; 1 Secondary School in each Block)</t>
  </si>
  <si>
    <t xml:space="preserve">Capacity Building, Workshops and Planning </t>
  </si>
  <si>
    <t>Consumable Office Expenses, TA/DA, Office Equipment and MIS</t>
  </si>
  <si>
    <t xml:space="preserve">STRENGTHENING OF SCHOOLING SYSTEM </t>
  </si>
  <si>
    <t>Strengthening of Schooling System</t>
  </si>
  <si>
    <t>Approved AWP&amp;B 2019-20</t>
  </si>
  <si>
    <t>Fresh Proposal for  2020-21</t>
  </si>
  <si>
    <t>Online/Digital Education (e-learning Platform)</t>
  </si>
  <si>
    <t>Development of Bridge Course/Other Materials</t>
  </si>
  <si>
    <t>Cost Table : AWP &amp; B 2021-22 of State Component (Bihar)</t>
  </si>
  <si>
    <t>Approved AWP&amp;B 2020-21</t>
  </si>
  <si>
    <t>Spill Over for 2021-22</t>
  </si>
  <si>
    <t>Fresh Proposal for  2021-22</t>
  </si>
  <si>
    <t>Total AWP &amp; B  2021-22</t>
  </si>
  <si>
    <t xml:space="preserve"> Achievement of 2020-21 (As on 31.03.2021)</t>
  </si>
  <si>
    <t>Approved AWP &amp; B  2020-21</t>
  </si>
  <si>
    <t>Proposal 2021-22</t>
  </si>
  <si>
    <t>Implementation &amp; Maintenance of BEST App</t>
  </si>
  <si>
    <t>Recommendations</t>
  </si>
  <si>
    <t>MONTHLY REFLECTION/ MEETING/WORKSHOP</t>
  </si>
  <si>
    <t>Spillover 2020-21</t>
  </si>
  <si>
    <t>Development of Media Material on Samagra Shiksha</t>
  </si>
  <si>
    <t>INSURANCE &amp; TAXES OF OFFICE VECHILES, STORE</t>
  </si>
  <si>
    <t>Total - MGT</t>
  </si>
  <si>
    <t>Total - MMER</t>
  </si>
</sst>
</file>

<file path=xl/styles.xml><?xml version="1.0" encoding="utf-8"?>
<styleSheet xmlns="http://schemas.openxmlformats.org/spreadsheetml/2006/main">
  <numFmts count="5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&quot;\`&quot;&quot;\ #,##0;&quot;&quot;\`&quot;&quot;\ \-#,##0"/>
    <numFmt numFmtId="165" formatCode="&quot;&quot;\`&quot;&quot;\ #,##0;[Red]&quot;&quot;\`&quot;&quot;\ \-#,##0"/>
    <numFmt numFmtId="166" formatCode="&quot;&quot;\`&quot;&quot;\ #,##0.00;&quot;&quot;\`&quot;&quot;\ \-#,##0.00"/>
    <numFmt numFmtId="167" formatCode="&quot;&quot;\`&quot;&quot;\ #,##0.00;[Red]&quot;&quot;\`&quot;&quot;\ \-#,##0.00"/>
    <numFmt numFmtId="168" formatCode="_ &quot;&quot;\`&quot;&quot;\ * #,##0_ ;_ &quot;&quot;\`&quot;&quot;\ * \-#,##0_ ;_ &quot;&quot;\`&quot;&quot;\ * &quot;-&quot;_ ;_ @_ "/>
    <numFmt numFmtId="169" formatCode="_ &quot;&quot;\`&quot;&quot;\ * #,##0.00_ ;_ &quot;&quot;\`&quot;&quot;\ * \-#,##0.00_ ;_ &quot;&quot;\`&quot;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Rs.&quot;\ #,##0_);\(&quot;Rs.&quot;\ #,##0\)"/>
    <numFmt numFmtId="193" formatCode="&quot;Rs.&quot;\ #,##0_);[Red]\(&quot;Rs.&quot;\ #,##0\)"/>
    <numFmt numFmtId="194" formatCode="&quot;Rs.&quot;\ #,##0.00_);\(&quot;Rs.&quot;\ #,##0.00\)"/>
    <numFmt numFmtId="195" formatCode="&quot;Rs.&quot;\ #,##0.00_);[Red]\(&quot;Rs.&quot;\ #,##0.00\)"/>
    <numFmt numFmtId="196" formatCode="_(&quot;Rs.&quot;\ * #,##0_);_(&quot;Rs.&quot;\ * \(#,##0\);_(&quot;Rs.&quot;\ * &quot;-&quot;_);_(@_)"/>
    <numFmt numFmtId="197" formatCode="_(&quot;Rs.&quot;\ * #,##0.00_);_(&quot;Rs.&quot;\ * \(#,##0.00\);_(&quot;Rs.&quot;\ * &quot;-&quot;??_);_(@_)"/>
    <numFmt numFmtId="198" formatCode="0.0"/>
    <numFmt numFmtId="199" formatCode="0.000"/>
    <numFmt numFmtId="200" formatCode="0.0000"/>
    <numFmt numFmtId="201" formatCode="0.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"/>
    <numFmt numFmtId="207" formatCode="0.0000000"/>
    <numFmt numFmtId="208" formatCode="0.00000000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_(* #,##0.000000_);_(* \(#,##0.000000\);_(* &quot;-&quot;??_);_(@_)"/>
    <numFmt numFmtId="213" formatCode="0.0000000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Shabda 010"/>
      <family val="0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Shabda 010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01" fontId="0" fillId="0" borderId="10" xfId="0" applyNumberFormat="1" applyFont="1" applyBorder="1" applyAlignment="1">
      <alignment vertical="center" wrapText="1"/>
    </xf>
    <xf numFmtId="201" fontId="0" fillId="0" borderId="1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201" fontId="4" fillId="0" borderId="10" xfId="0" applyNumberFormat="1" applyFont="1" applyBorder="1" applyAlignment="1">
      <alignment vertical="center"/>
    </xf>
    <xf numFmtId="20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01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201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201" fontId="5" fillId="0" borderId="10" xfId="0" applyNumberFormat="1" applyFont="1" applyBorder="1" applyAlignment="1">
      <alignment horizontal="right" vertical="center"/>
    </xf>
    <xf numFmtId="201" fontId="1" fillId="0" borderId="0" xfId="0" applyNumberFormat="1" applyFont="1" applyAlignment="1">
      <alignment vertical="center"/>
    </xf>
    <xf numFmtId="199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1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top" wrapText="1"/>
    </xf>
    <xf numFmtId="199" fontId="11" fillId="0" borderId="10" xfId="0" applyNumberFormat="1" applyFont="1" applyBorder="1" applyAlignment="1">
      <alignment horizontal="right" vertical="top" wrapText="1"/>
    </xf>
    <xf numFmtId="199" fontId="0" fillId="0" borderId="0" xfId="0" applyNumberFormat="1" applyAlignment="1">
      <alignment/>
    </xf>
    <xf numFmtId="199" fontId="9" fillId="33" borderId="10" xfId="0" applyNumberFormat="1" applyFont="1" applyFill="1" applyBorder="1" applyAlignment="1">
      <alignment horizontal="right" vertical="top" wrapText="1"/>
    </xf>
    <xf numFmtId="201" fontId="5" fillId="34" borderId="10" xfId="0" applyNumberFormat="1" applyFont="1" applyFill="1" applyBorder="1" applyAlignment="1">
      <alignment vertical="center"/>
    </xf>
    <xf numFmtId="201" fontId="0" fillId="0" borderId="10" xfId="0" applyNumberFormat="1" applyFont="1" applyBorder="1" applyAlignment="1">
      <alignment vertical="center"/>
    </xf>
    <xf numFmtId="201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01" fontId="1" fillId="0" borderId="10" xfId="0" applyNumberFormat="1" applyFont="1" applyBorder="1" applyAlignment="1">
      <alignment vertical="center" wrapText="1"/>
    </xf>
    <xf numFmtId="201" fontId="0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33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top" wrapText="1"/>
    </xf>
    <xf numFmtId="199" fontId="11" fillId="0" borderId="0" xfId="0" applyNumberFormat="1" applyFont="1" applyBorder="1" applyAlignment="1">
      <alignment horizontal="right" vertical="top" wrapText="1"/>
    </xf>
    <xf numFmtId="201" fontId="0" fillId="0" borderId="0" xfId="0" applyNumberFormat="1" applyAlignment="1">
      <alignment/>
    </xf>
    <xf numFmtId="199" fontId="9" fillId="33" borderId="10" xfId="0" applyNumberFormat="1" applyFont="1" applyFill="1" applyBorder="1" applyAlignment="1">
      <alignment horizontal="right" vertical="center" wrapText="1"/>
    </xf>
    <xf numFmtId="199" fontId="11" fillId="0" borderId="10" xfId="0" applyNumberFormat="1" applyFont="1" applyBorder="1" applyAlignment="1">
      <alignment horizontal="right" vertical="center" wrapText="1"/>
    </xf>
    <xf numFmtId="199" fontId="11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vertical="center"/>
    </xf>
    <xf numFmtId="201" fontId="53" fillId="0" borderId="10" xfId="0" applyNumberFormat="1" applyFont="1" applyBorder="1" applyAlignment="1">
      <alignment vertical="center"/>
    </xf>
    <xf numFmtId="201" fontId="54" fillId="0" borderId="10" xfId="0" applyNumberFormat="1" applyFont="1" applyBorder="1" applyAlignment="1">
      <alignment vertical="center"/>
    </xf>
    <xf numFmtId="199" fontId="53" fillId="0" borderId="10" xfId="0" applyNumberFormat="1" applyFont="1" applyBorder="1" applyAlignment="1">
      <alignment vertical="center"/>
    </xf>
    <xf numFmtId="201" fontId="5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201" fontId="1" fillId="0" borderId="12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201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201" fontId="0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/>
    </xf>
    <xf numFmtId="2" fontId="9" fillId="33" borderId="10" xfId="0" applyNumberFormat="1" applyFont="1" applyFill="1" applyBorder="1" applyAlignment="1">
      <alignment horizontal="right" vertical="center" wrapText="1"/>
    </xf>
    <xf numFmtId="201" fontId="1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201" fontId="5" fillId="0" borderId="12" xfId="0" applyNumberFormat="1" applyFont="1" applyBorder="1" applyAlignment="1">
      <alignment vertical="center"/>
    </xf>
    <xf numFmtId="201" fontId="0" fillId="0" borderId="12" xfId="0" applyNumberFormat="1" applyFont="1" applyBorder="1" applyAlignment="1">
      <alignment vertical="center"/>
    </xf>
    <xf numFmtId="201" fontId="0" fillId="0" borderId="12" xfId="0" applyNumberFormat="1" applyFont="1" applyBorder="1" applyAlignment="1">
      <alignment vertical="center" wrapText="1"/>
    </xf>
    <xf numFmtId="199" fontId="1" fillId="0" borderId="12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201" fontId="4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201" fontId="0" fillId="0" borderId="15" xfId="0" applyNumberFormat="1" applyFont="1" applyBorder="1" applyAlignment="1">
      <alignment vertical="center"/>
    </xf>
    <xf numFmtId="201" fontId="1" fillId="0" borderId="16" xfId="0" applyNumberFormat="1" applyFont="1" applyBorder="1" applyAlignment="1">
      <alignment vertical="center"/>
    </xf>
    <xf numFmtId="201" fontId="1" fillId="0" borderId="15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justify"/>
    </xf>
    <xf numFmtId="0" fontId="55" fillId="0" borderId="11" xfId="0" applyFont="1" applyBorder="1" applyAlignment="1">
      <alignment horizontal="justify" vertical="center"/>
    </xf>
    <xf numFmtId="201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200" fontId="0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201" fontId="0" fillId="0" borderId="15" xfId="0" applyNumberFormat="1" applyFont="1" applyBorder="1" applyAlignment="1">
      <alignment horizontal="right" vertical="center"/>
    </xf>
    <xf numFmtId="201" fontId="1" fillId="0" borderId="16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201" fontId="11" fillId="0" borderId="0" xfId="0" applyNumberFormat="1" applyFont="1" applyBorder="1" applyAlignment="1">
      <alignment horizontal="right" vertical="top" wrapText="1"/>
    </xf>
    <xf numFmtId="199" fontId="0" fillId="0" borderId="0" xfId="0" applyNumberFormat="1" applyBorder="1" applyAlignment="1">
      <alignment/>
    </xf>
    <xf numFmtId="201" fontId="0" fillId="0" borderId="0" xfId="0" applyNumberFormat="1" applyBorder="1" applyAlignment="1">
      <alignment/>
    </xf>
    <xf numFmtId="201" fontId="11" fillId="33" borderId="10" xfId="0" applyNumberFormat="1" applyFont="1" applyFill="1" applyBorder="1" applyAlignment="1">
      <alignment horizontal="right" vertical="center" wrapText="1"/>
    </xf>
    <xf numFmtId="201" fontId="11" fillId="0" borderId="1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34" fillId="0" borderId="11" xfId="53" applyFont="1" applyBorder="1" applyAlignment="1" applyProtection="1">
      <alignment horizontal="left" vertical="center" wrapText="1"/>
      <protection/>
    </xf>
    <xf numFmtId="201" fontId="0" fillId="0" borderId="15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CT@SCHOOL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8"/>
  <sheetViews>
    <sheetView view="pageBreakPreview" zoomScale="126" zoomScaleSheetLayoutView="126" zoomScalePageLayoutView="0" workbookViewId="0" topLeftCell="A10">
      <selection activeCell="P20" sqref="P20"/>
    </sheetView>
  </sheetViews>
  <sheetFormatPr defaultColWidth="9.140625" defaultRowHeight="12.75"/>
  <cols>
    <col min="1" max="1" width="41.28125" style="7" customWidth="1"/>
    <col min="2" max="2" width="9.7109375" style="7" hidden="1" customWidth="1"/>
    <col min="3" max="3" width="7.28125" style="7" customWidth="1"/>
    <col min="4" max="4" width="9.7109375" style="7" customWidth="1"/>
    <col min="5" max="5" width="7.28125" style="7" customWidth="1"/>
    <col min="6" max="6" width="9.7109375" style="7" customWidth="1"/>
    <col min="7" max="7" width="10.7109375" style="7" customWidth="1"/>
    <col min="8" max="8" width="6.140625" style="7" customWidth="1"/>
    <col min="9" max="9" width="8.8515625" style="7" customWidth="1"/>
    <col min="10" max="10" width="9.28125" style="7" bestFit="1" customWidth="1"/>
    <col min="11" max="11" width="10.8515625" style="7" customWidth="1"/>
    <col min="12" max="12" width="16.140625" style="7" hidden="1" customWidth="1"/>
    <col min="13" max="13" width="12.7109375" style="7" hidden="1" customWidth="1"/>
    <col min="14" max="14" width="9.140625" style="7" customWidth="1"/>
    <col min="15" max="15" width="11.8515625" style="7" customWidth="1"/>
    <col min="16" max="16384" width="9.140625" style="7" customWidth="1"/>
  </cols>
  <sheetData>
    <row r="1" spans="1:13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143</v>
      </c>
      <c r="I3" s="140"/>
      <c r="J3" s="140"/>
      <c r="K3" s="140"/>
    </row>
    <row r="4" ht="13.5" thickBot="1">
      <c r="L4" s="7" t="s">
        <v>60</v>
      </c>
    </row>
    <row r="5" spans="1:15" s="10" customFormat="1" ht="51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12.75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5" s="10" customFormat="1" ht="12.75">
      <c r="A7" s="63" t="s">
        <v>53</v>
      </c>
      <c r="B7" s="2"/>
      <c r="C7" s="2"/>
      <c r="D7" s="39">
        <v>1.2</v>
      </c>
      <c r="E7" s="2"/>
      <c r="F7" s="2"/>
      <c r="G7" s="39">
        <v>0</v>
      </c>
      <c r="H7" s="67"/>
      <c r="I7" s="39">
        <v>1.2</v>
      </c>
      <c r="J7" s="25"/>
      <c r="K7" s="15">
        <f>G7+I7</f>
        <v>1.2</v>
      </c>
      <c r="L7" s="13">
        <f>K7</f>
        <v>1.2</v>
      </c>
      <c r="M7" s="21"/>
      <c r="N7" s="25"/>
      <c r="O7" s="114">
        <v>1.2</v>
      </c>
    </row>
    <row r="8" spans="1:15" s="10" customFormat="1" ht="12.75">
      <c r="A8" s="63" t="s">
        <v>65</v>
      </c>
      <c r="B8" s="2"/>
      <c r="C8" s="2"/>
      <c r="D8" s="39">
        <v>2</v>
      </c>
      <c r="E8" s="2"/>
      <c r="F8" s="2"/>
      <c r="G8" s="39">
        <v>0</v>
      </c>
      <c r="H8" s="67"/>
      <c r="I8" s="39">
        <v>2</v>
      </c>
      <c r="J8" s="25"/>
      <c r="K8" s="15">
        <f aca="true" t="shared" si="0" ref="K8:K17">G8+I8</f>
        <v>2</v>
      </c>
      <c r="L8" s="13">
        <f aca="true" t="shared" si="1" ref="L8:L15">K8</f>
        <v>2</v>
      </c>
      <c r="M8" s="21"/>
      <c r="N8" s="25"/>
      <c r="O8" s="114">
        <v>0</v>
      </c>
    </row>
    <row r="9" spans="1:15" s="10" customFormat="1" ht="12.75">
      <c r="A9" s="63" t="s">
        <v>85</v>
      </c>
      <c r="B9" s="2"/>
      <c r="C9" s="2"/>
      <c r="D9" s="39">
        <v>8</v>
      </c>
      <c r="E9" s="2"/>
      <c r="F9" s="2"/>
      <c r="G9" s="39">
        <v>0</v>
      </c>
      <c r="H9" s="67"/>
      <c r="I9" s="39">
        <v>8</v>
      </c>
      <c r="J9" s="25"/>
      <c r="K9" s="15">
        <f t="shared" si="0"/>
        <v>8</v>
      </c>
      <c r="L9" s="57">
        <f>K9-10</f>
        <v>-2</v>
      </c>
      <c r="M9" s="21"/>
      <c r="N9" s="25"/>
      <c r="O9" s="114">
        <v>5</v>
      </c>
    </row>
    <row r="10" spans="1:15" s="10" customFormat="1" ht="26.25">
      <c r="A10" s="63" t="s">
        <v>72</v>
      </c>
      <c r="B10" s="2"/>
      <c r="C10" s="2"/>
      <c r="D10" s="39">
        <v>2</v>
      </c>
      <c r="E10" s="2"/>
      <c r="F10" s="2"/>
      <c r="G10" s="39">
        <v>0</v>
      </c>
      <c r="H10" s="67"/>
      <c r="I10" s="39">
        <v>2</v>
      </c>
      <c r="J10" s="25"/>
      <c r="K10" s="15">
        <f t="shared" si="0"/>
        <v>2</v>
      </c>
      <c r="L10" s="13">
        <f t="shared" si="1"/>
        <v>2</v>
      </c>
      <c r="M10" s="21"/>
      <c r="N10" s="25"/>
      <c r="O10" s="114">
        <v>0</v>
      </c>
    </row>
    <row r="11" spans="1:15" s="10" customFormat="1" ht="26.25">
      <c r="A11" s="63" t="s">
        <v>13</v>
      </c>
      <c r="B11" s="2"/>
      <c r="C11" s="2"/>
      <c r="D11" s="39">
        <v>15</v>
      </c>
      <c r="E11" s="2"/>
      <c r="F11" s="2"/>
      <c r="G11" s="39">
        <v>0</v>
      </c>
      <c r="H11" s="67"/>
      <c r="I11" s="39">
        <v>15</v>
      </c>
      <c r="J11" s="25"/>
      <c r="K11" s="15">
        <f t="shared" si="0"/>
        <v>15</v>
      </c>
      <c r="L11" s="57">
        <f>K11-15</f>
        <v>0</v>
      </c>
      <c r="M11" s="21"/>
      <c r="N11" s="25"/>
      <c r="O11" s="114">
        <v>15</v>
      </c>
    </row>
    <row r="12" spans="1:15" s="10" customFormat="1" ht="12.75">
      <c r="A12" s="63" t="s">
        <v>165</v>
      </c>
      <c r="B12" s="2"/>
      <c r="C12" s="2"/>
      <c r="D12" s="39">
        <v>5</v>
      </c>
      <c r="E12" s="2"/>
      <c r="F12" s="2"/>
      <c r="G12" s="39">
        <v>0</v>
      </c>
      <c r="H12" s="67"/>
      <c r="I12" s="39">
        <v>5</v>
      </c>
      <c r="J12" s="25"/>
      <c r="K12" s="15">
        <f t="shared" si="0"/>
        <v>5</v>
      </c>
      <c r="L12" s="13">
        <f t="shared" si="1"/>
        <v>5</v>
      </c>
      <c r="M12" s="21"/>
      <c r="N12" s="25"/>
      <c r="O12" s="114">
        <v>5</v>
      </c>
    </row>
    <row r="13" spans="1:15" s="10" customFormat="1" ht="16.5" customHeight="1">
      <c r="A13" s="63" t="s">
        <v>163</v>
      </c>
      <c r="B13" s="2"/>
      <c r="C13" s="2"/>
      <c r="D13" s="39">
        <v>2</v>
      </c>
      <c r="E13" s="2"/>
      <c r="F13" s="2"/>
      <c r="G13" s="39">
        <v>0</v>
      </c>
      <c r="H13" s="67"/>
      <c r="I13" s="39">
        <v>2</v>
      </c>
      <c r="J13" s="25"/>
      <c r="K13" s="15">
        <f t="shared" si="0"/>
        <v>2</v>
      </c>
      <c r="L13" s="13">
        <f t="shared" si="1"/>
        <v>2</v>
      </c>
      <c r="M13" s="21"/>
      <c r="N13" s="25"/>
      <c r="O13" s="114">
        <v>2</v>
      </c>
    </row>
    <row r="14" spans="1:15" s="10" customFormat="1" ht="12.75">
      <c r="A14" s="63" t="s">
        <v>59</v>
      </c>
      <c r="B14" s="2"/>
      <c r="C14" s="2"/>
      <c r="D14" s="39">
        <v>5</v>
      </c>
      <c r="E14" s="2"/>
      <c r="F14" s="2"/>
      <c r="G14" s="39">
        <v>0</v>
      </c>
      <c r="H14" s="67"/>
      <c r="I14" s="39">
        <v>5</v>
      </c>
      <c r="J14" s="25"/>
      <c r="K14" s="15">
        <f t="shared" si="0"/>
        <v>5</v>
      </c>
      <c r="L14" s="13">
        <f t="shared" si="1"/>
        <v>5</v>
      </c>
      <c r="M14" s="21"/>
      <c r="N14" s="25"/>
      <c r="O14" s="114">
        <v>2</v>
      </c>
    </row>
    <row r="15" spans="1:15" s="10" customFormat="1" ht="12.75">
      <c r="A15" s="63" t="s">
        <v>14</v>
      </c>
      <c r="B15" s="2"/>
      <c r="C15" s="2"/>
      <c r="D15" s="39">
        <v>2</v>
      </c>
      <c r="E15" s="2"/>
      <c r="F15" s="2"/>
      <c r="G15" s="39">
        <v>0</v>
      </c>
      <c r="H15" s="67"/>
      <c r="I15" s="39">
        <v>2</v>
      </c>
      <c r="J15" s="25"/>
      <c r="K15" s="15">
        <f t="shared" si="0"/>
        <v>2</v>
      </c>
      <c r="L15" s="13">
        <f t="shared" si="1"/>
        <v>2</v>
      </c>
      <c r="M15" s="21"/>
      <c r="N15" s="25"/>
      <c r="O15" s="114">
        <v>2</v>
      </c>
    </row>
    <row r="16" spans="1:15" s="10" customFormat="1" ht="26.25">
      <c r="A16" s="63" t="s">
        <v>164</v>
      </c>
      <c r="B16" s="2"/>
      <c r="C16" s="2"/>
      <c r="D16" s="39">
        <v>5</v>
      </c>
      <c r="E16" s="2"/>
      <c r="F16" s="2"/>
      <c r="G16" s="39">
        <v>0</v>
      </c>
      <c r="H16" s="67"/>
      <c r="I16" s="39">
        <v>5</v>
      </c>
      <c r="J16" s="25"/>
      <c r="K16" s="15">
        <f t="shared" si="0"/>
        <v>5</v>
      </c>
      <c r="L16" s="57">
        <f>K16-2</f>
        <v>3</v>
      </c>
      <c r="M16" s="21"/>
      <c r="N16" s="25"/>
      <c r="O16" s="114">
        <v>0</v>
      </c>
    </row>
    <row r="17" spans="1:15" ht="13.5" thickBot="1">
      <c r="A17" s="77" t="s">
        <v>21</v>
      </c>
      <c r="B17" s="81"/>
      <c r="C17" s="81"/>
      <c r="D17" s="66">
        <f>SUM(D7:D16)</f>
        <v>47.2</v>
      </c>
      <c r="E17" s="81"/>
      <c r="F17" s="66">
        <f>SUM(F7:F16)</f>
        <v>0</v>
      </c>
      <c r="G17" s="66">
        <f>SUM(G7:G16)</f>
        <v>0</v>
      </c>
      <c r="H17" s="66"/>
      <c r="I17" s="66">
        <f>SUM(I7:I16)</f>
        <v>47.2</v>
      </c>
      <c r="J17" s="66"/>
      <c r="K17" s="66">
        <f t="shared" si="0"/>
        <v>47.2</v>
      </c>
      <c r="L17" s="66">
        <f>H17+J17</f>
        <v>0</v>
      </c>
      <c r="M17" s="66">
        <f>I17+K17</f>
        <v>94.4</v>
      </c>
      <c r="N17" s="66"/>
      <c r="O17" s="113">
        <f>SUM(O7:O16)</f>
        <v>32.2</v>
      </c>
    </row>
    <row r="28" ht="12.75">
      <c r="A28" s="61"/>
    </row>
    <row r="33" ht="30.75" customHeight="1"/>
  </sheetData>
  <sheetProtection/>
  <mergeCells count="10">
    <mergeCell ref="N5:O5"/>
    <mergeCell ref="J5:K5"/>
    <mergeCell ref="A1:M1"/>
    <mergeCell ref="A5:A6"/>
    <mergeCell ref="B5:B6"/>
    <mergeCell ref="M5:M6"/>
    <mergeCell ref="H5:I5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27"/>
  <sheetViews>
    <sheetView view="pageBreakPreview" zoomScale="102" zoomScaleNormal="107" zoomScaleSheetLayoutView="102" zoomScalePageLayoutView="0" workbookViewId="0" topLeftCell="A1">
      <selection activeCell="N22" sqref="N22"/>
    </sheetView>
  </sheetViews>
  <sheetFormatPr defaultColWidth="9.140625" defaultRowHeight="12.75"/>
  <cols>
    <col min="1" max="1" width="45.8515625" style="7" customWidth="1"/>
    <col min="2" max="2" width="9.7109375" style="7" hidden="1" customWidth="1"/>
    <col min="3" max="6" width="9.7109375" style="7" customWidth="1"/>
    <col min="7" max="7" width="10.7109375" style="7" customWidth="1"/>
    <col min="8" max="8" width="9.28125" style="7" bestFit="1" customWidth="1"/>
    <col min="9" max="9" width="8.8515625" style="7" customWidth="1"/>
    <col min="10" max="10" width="9.28125" style="7" bestFit="1" customWidth="1"/>
    <col min="11" max="11" width="15.140625" style="7" bestFit="1" customWidth="1"/>
    <col min="12" max="12" width="16.140625" style="7" hidden="1" customWidth="1"/>
    <col min="13" max="13" width="0" style="7" hidden="1" customWidth="1"/>
    <col min="14" max="15" width="9.140625" style="7" customWidth="1"/>
    <col min="16" max="16384" width="9.140625" style="7" customWidth="1"/>
  </cols>
  <sheetData>
    <row r="1" spans="1:12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152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12.75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5" ht="12.75">
      <c r="A7" s="63" t="s">
        <v>102</v>
      </c>
      <c r="B7" s="33"/>
      <c r="C7" s="33"/>
      <c r="D7" s="68">
        <v>4</v>
      </c>
      <c r="E7" s="33"/>
      <c r="F7" s="33"/>
      <c r="G7" s="39">
        <v>0</v>
      </c>
      <c r="H7" s="69"/>
      <c r="I7" s="68">
        <v>4</v>
      </c>
      <c r="J7" s="15"/>
      <c r="K7" s="15">
        <f aca="true" t="shared" si="0" ref="K7:K17">G7+I7</f>
        <v>4</v>
      </c>
      <c r="L7" s="58">
        <f>K7-1</f>
        <v>3</v>
      </c>
      <c r="M7" s="1"/>
      <c r="N7" s="1"/>
      <c r="O7" s="114">
        <v>2</v>
      </c>
    </row>
    <row r="8" spans="1:15" ht="12.75">
      <c r="A8" s="63" t="s">
        <v>174</v>
      </c>
      <c r="B8" s="33"/>
      <c r="C8" s="33"/>
      <c r="D8" s="68">
        <v>6</v>
      </c>
      <c r="E8" s="33"/>
      <c r="F8" s="33"/>
      <c r="G8" s="39">
        <v>0</v>
      </c>
      <c r="H8" s="69"/>
      <c r="I8" s="68">
        <v>6</v>
      </c>
      <c r="J8" s="15"/>
      <c r="K8" s="15">
        <f t="shared" si="0"/>
        <v>6</v>
      </c>
      <c r="L8" s="58">
        <f>K8-4</f>
        <v>2</v>
      </c>
      <c r="M8" s="1"/>
      <c r="N8" s="1"/>
      <c r="O8" s="114">
        <v>0</v>
      </c>
    </row>
    <row r="9" spans="1:15" ht="26.25">
      <c r="A9" s="63" t="s">
        <v>175</v>
      </c>
      <c r="B9" s="33"/>
      <c r="C9" s="33"/>
      <c r="D9" s="68">
        <v>4</v>
      </c>
      <c r="E9" s="33"/>
      <c r="F9" s="33"/>
      <c r="G9" s="39">
        <v>0</v>
      </c>
      <c r="H9" s="69"/>
      <c r="I9" s="68">
        <v>4</v>
      </c>
      <c r="J9" s="15"/>
      <c r="K9" s="15">
        <f t="shared" si="0"/>
        <v>4</v>
      </c>
      <c r="L9" s="15">
        <v>1.5</v>
      </c>
      <c r="M9" s="1"/>
      <c r="N9" s="1"/>
      <c r="O9" s="114">
        <v>2</v>
      </c>
    </row>
    <row r="10" spans="1:15" ht="26.25">
      <c r="A10" s="63" t="s">
        <v>192</v>
      </c>
      <c r="B10" s="33"/>
      <c r="C10" s="33"/>
      <c r="D10" s="68">
        <v>3</v>
      </c>
      <c r="E10" s="33"/>
      <c r="F10" s="33"/>
      <c r="G10" s="39">
        <v>0</v>
      </c>
      <c r="H10" s="69"/>
      <c r="I10" s="68">
        <v>3</v>
      </c>
      <c r="J10" s="15"/>
      <c r="K10" s="15">
        <f t="shared" si="0"/>
        <v>3</v>
      </c>
      <c r="L10" s="15">
        <f>K10</f>
        <v>3</v>
      </c>
      <c r="M10" s="1"/>
      <c r="N10" s="1"/>
      <c r="O10" s="114">
        <v>0</v>
      </c>
    </row>
    <row r="11" spans="1:15" ht="12.75">
      <c r="A11" s="63" t="s">
        <v>103</v>
      </c>
      <c r="B11" s="33"/>
      <c r="C11" s="33"/>
      <c r="D11" s="68">
        <v>3</v>
      </c>
      <c r="E11" s="33"/>
      <c r="F11" s="33"/>
      <c r="G11" s="39">
        <v>0</v>
      </c>
      <c r="H11" s="69"/>
      <c r="I11" s="68">
        <v>3</v>
      </c>
      <c r="J11" s="15"/>
      <c r="K11" s="15">
        <f t="shared" si="0"/>
        <v>3</v>
      </c>
      <c r="L11" s="15">
        <f>K11</f>
        <v>3</v>
      </c>
      <c r="M11" s="1"/>
      <c r="N11" s="1"/>
      <c r="O11" s="114">
        <v>1</v>
      </c>
    </row>
    <row r="12" spans="1:15" ht="12.75">
      <c r="A12" s="63" t="s">
        <v>193</v>
      </c>
      <c r="B12" s="33"/>
      <c r="C12" s="33"/>
      <c r="D12" s="68">
        <v>35.55</v>
      </c>
      <c r="E12" s="33"/>
      <c r="F12" s="33"/>
      <c r="G12" s="39">
        <v>0</v>
      </c>
      <c r="H12" s="69"/>
      <c r="I12" s="68">
        <v>35.55</v>
      </c>
      <c r="J12" s="15"/>
      <c r="K12" s="15">
        <f t="shared" si="0"/>
        <v>35.55</v>
      </c>
      <c r="L12" s="15"/>
      <c r="M12" s="1"/>
      <c r="N12" s="1"/>
      <c r="O12" s="114">
        <v>0</v>
      </c>
    </row>
    <row r="13" spans="1:15" ht="26.25">
      <c r="A13" s="63" t="s">
        <v>194</v>
      </c>
      <c r="B13" s="33"/>
      <c r="C13" s="33"/>
      <c r="D13" s="68">
        <v>3</v>
      </c>
      <c r="E13" s="33"/>
      <c r="F13" s="33"/>
      <c r="G13" s="39">
        <v>0</v>
      </c>
      <c r="H13" s="69"/>
      <c r="I13" s="68">
        <v>3</v>
      </c>
      <c r="J13" s="15"/>
      <c r="K13" s="15">
        <f t="shared" si="0"/>
        <v>3</v>
      </c>
      <c r="L13" s="15"/>
      <c r="M13" s="1"/>
      <c r="N13" s="1"/>
      <c r="O13" s="114">
        <v>1</v>
      </c>
    </row>
    <row r="14" spans="1:15" ht="12.75">
      <c r="A14" s="63" t="s">
        <v>195</v>
      </c>
      <c r="B14" s="33"/>
      <c r="C14" s="33"/>
      <c r="D14" s="68">
        <v>3</v>
      </c>
      <c r="E14" s="33"/>
      <c r="F14" s="33"/>
      <c r="G14" s="39">
        <v>0</v>
      </c>
      <c r="H14" s="69"/>
      <c r="I14" s="68">
        <v>3</v>
      </c>
      <c r="J14" s="15"/>
      <c r="K14" s="15">
        <f t="shared" si="0"/>
        <v>3</v>
      </c>
      <c r="L14" s="15"/>
      <c r="M14" s="1"/>
      <c r="N14" s="1"/>
      <c r="O14" s="114">
        <v>1</v>
      </c>
    </row>
    <row r="15" spans="1:15" ht="26.25">
      <c r="A15" s="63" t="s">
        <v>196</v>
      </c>
      <c r="B15" s="33"/>
      <c r="C15" s="33"/>
      <c r="D15" s="68">
        <v>3</v>
      </c>
      <c r="E15" s="33"/>
      <c r="F15" s="33"/>
      <c r="G15" s="39">
        <v>0</v>
      </c>
      <c r="H15" s="69"/>
      <c r="I15" s="68">
        <v>3</v>
      </c>
      <c r="J15" s="15"/>
      <c r="K15" s="15">
        <f t="shared" si="0"/>
        <v>3</v>
      </c>
      <c r="L15" s="15"/>
      <c r="M15" s="1"/>
      <c r="N15" s="1"/>
      <c r="O15" s="114">
        <v>1</v>
      </c>
    </row>
    <row r="16" spans="1:15" ht="18" customHeight="1">
      <c r="A16" s="63" t="s">
        <v>197</v>
      </c>
      <c r="B16" s="33"/>
      <c r="C16" s="33"/>
      <c r="D16" s="68">
        <v>8</v>
      </c>
      <c r="E16" s="33"/>
      <c r="F16" s="33"/>
      <c r="G16" s="39">
        <v>0</v>
      </c>
      <c r="H16" s="69"/>
      <c r="I16" s="68">
        <v>8</v>
      </c>
      <c r="J16" s="15"/>
      <c r="K16" s="15">
        <f t="shared" si="0"/>
        <v>8</v>
      </c>
      <c r="L16" s="15"/>
      <c r="M16" s="1"/>
      <c r="N16" s="1"/>
      <c r="O16" s="114">
        <v>4</v>
      </c>
    </row>
    <row r="17" spans="1:15" ht="13.5" thickBot="1">
      <c r="A17" s="77" t="s">
        <v>21</v>
      </c>
      <c r="B17" s="81"/>
      <c r="C17" s="81"/>
      <c r="D17" s="66">
        <f>SUM(D7:D16)</f>
        <v>72.55</v>
      </c>
      <c r="E17" s="81"/>
      <c r="F17" s="66">
        <f>SUM(F7:F16)</f>
        <v>0</v>
      </c>
      <c r="G17" s="66">
        <f>SUM(G7:G16)</f>
        <v>0</v>
      </c>
      <c r="H17" s="66"/>
      <c r="I17" s="66">
        <f>SUM(I7:I16)</f>
        <v>72.55</v>
      </c>
      <c r="J17" s="66"/>
      <c r="K17" s="66">
        <f t="shared" si="0"/>
        <v>72.55</v>
      </c>
      <c r="L17" s="66">
        <f>SUM(L7:L11)</f>
        <v>12.5</v>
      </c>
      <c r="M17" s="65"/>
      <c r="N17" s="65"/>
      <c r="O17" s="113">
        <f>SUM(O7:O16)</f>
        <v>12</v>
      </c>
    </row>
    <row r="27" ht="12.75">
      <c r="A27" s="61"/>
    </row>
    <row r="32" ht="30.75" customHeight="1"/>
  </sheetData>
  <sheetProtection/>
  <mergeCells count="10">
    <mergeCell ref="N5:O5"/>
    <mergeCell ref="M5:M6"/>
    <mergeCell ref="H5:I5"/>
    <mergeCell ref="J5:K5"/>
    <mergeCell ref="A1:L1"/>
    <mergeCell ref="A5:A6"/>
    <mergeCell ref="B5:B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6"/>
  <sheetViews>
    <sheetView view="pageBreakPreview" zoomScaleSheetLayoutView="100" zoomScalePageLayoutView="0" workbookViewId="0" topLeftCell="A16">
      <selection activeCell="N21" sqref="N21"/>
    </sheetView>
  </sheetViews>
  <sheetFormatPr defaultColWidth="9.140625" defaultRowHeight="12.75"/>
  <cols>
    <col min="1" max="1" width="41.28125" style="7" customWidth="1"/>
    <col min="2" max="2" width="9.7109375" style="7" hidden="1" customWidth="1"/>
    <col min="3" max="6" width="9.7109375" style="7" customWidth="1"/>
    <col min="7" max="7" width="10.7109375" style="7" customWidth="1"/>
    <col min="8" max="8" width="9.140625" style="7" customWidth="1"/>
    <col min="9" max="9" width="8.8515625" style="7" customWidth="1"/>
    <col min="10" max="10" width="9.28125" style="7" bestFit="1" customWidth="1"/>
    <col min="11" max="11" width="10.8515625" style="7" customWidth="1"/>
    <col min="12" max="12" width="16.140625" style="7" hidden="1" customWidth="1"/>
    <col min="13" max="13" width="0" style="7" hidden="1" customWidth="1"/>
    <col min="14" max="16384" width="9.140625" style="7" customWidth="1"/>
  </cols>
  <sheetData>
    <row r="1" spans="1:12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153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12.75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5" s="10" customFormat="1" ht="20.25" customHeight="1">
      <c r="A7" s="63" t="s">
        <v>15</v>
      </c>
      <c r="B7" s="2"/>
      <c r="C7" s="69">
        <v>1</v>
      </c>
      <c r="D7" s="68">
        <v>2.5</v>
      </c>
      <c r="E7" s="2"/>
      <c r="F7" s="2"/>
      <c r="G7" s="68">
        <v>0</v>
      </c>
      <c r="H7" s="69">
        <v>1</v>
      </c>
      <c r="I7" s="68">
        <v>2.5</v>
      </c>
      <c r="J7" s="70">
        <f aca="true" t="shared" si="0" ref="J7:J15">+H7</f>
        <v>1</v>
      </c>
      <c r="K7" s="30">
        <f>G7+I7</f>
        <v>2.5</v>
      </c>
      <c r="L7" s="22">
        <f>K7</f>
        <v>2.5</v>
      </c>
      <c r="M7" s="21"/>
      <c r="N7" s="21">
        <v>1</v>
      </c>
      <c r="O7" s="112">
        <v>0</v>
      </c>
    </row>
    <row r="8" spans="1:15" s="10" customFormat="1" ht="16.5" customHeight="1">
      <c r="A8" s="63" t="s">
        <v>16</v>
      </c>
      <c r="B8" s="2"/>
      <c r="C8" s="69">
        <v>1</v>
      </c>
      <c r="D8" s="68">
        <v>4</v>
      </c>
      <c r="E8" s="2"/>
      <c r="F8" s="2"/>
      <c r="G8" s="68">
        <v>0</v>
      </c>
      <c r="H8" s="69">
        <v>1</v>
      </c>
      <c r="I8" s="68">
        <v>4</v>
      </c>
      <c r="J8" s="70">
        <f t="shared" si="0"/>
        <v>1</v>
      </c>
      <c r="K8" s="30">
        <f aca="true" t="shared" si="1" ref="K8:K15">G8+I8</f>
        <v>4</v>
      </c>
      <c r="L8" s="22">
        <f aca="true" t="shared" si="2" ref="L8:L15">K8</f>
        <v>4</v>
      </c>
      <c r="M8" s="21"/>
      <c r="N8" s="21">
        <v>1</v>
      </c>
      <c r="O8" s="112">
        <v>1</v>
      </c>
    </row>
    <row r="9" spans="1:15" s="10" customFormat="1" ht="12.75">
      <c r="A9" s="63" t="s">
        <v>17</v>
      </c>
      <c r="B9" s="2"/>
      <c r="C9" s="69">
        <v>1</v>
      </c>
      <c r="D9" s="68">
        <v>5</v>
      </c>
      <c r="E9" s="2"/>
      <c r="F9" s="2"/>
      <c r="G9" s="68">
        <v>0</v>
      </c>
      <c r="H9" s="69">
        <v>1</v>
      </c>
      <c r="I9" s="68">
        <v>5</v>
      </c>
      <c r="J9" s="70">
        <f t="shared" si="0"/>
        <v>1</v>
      </c>
      <c r="K9" s="30">
        <f t="shared" si="1"/>
        <v>5</v>
      </c>
      <c r="L9" s="60">
        <f>K9-1</f>
        <v>4</v>
      </c>
      <c r="M9" s="21"/>
      <c r="N9" s="21">
        <v>1</v>
      </c>
      <c r="O9" s="112">
        <v>2</v>
      </c>
    </row>
    <row r="10" spans="1:15" s="10" customFormat="1" ht="31.5" customHeight="1">
      <c r="A10" s="63" t="s">
        <v>18</v>
      </c>
      <c r="B10" s="2"/>
      <c r="C10" s="69">
        <v>1</v>
      </c>
      <c r="D10" s="68">
        <v>3</v>
      </c>
      <c r="E10" s="2"/>
      <c r="F10" s="2"/>
      <c r="G10" s="68">
        <v>0</v>
      </c>
      <c r="H10" s="69">
        <v>1</v>
      </c>
      <c r="I10" s="68">
        <v>3</v>
      </c>
      <c r="J10" s="70">
        <f t="shared" si="0"/>
        <v>1</v>
      </c>
      <c r="K10" s="30">
        <f t="shared" si="1"/>
        <v>3</v>
      </c>
      <c r="L10" s="60">
        <f>K10-1</f>
        <v>2</v>
      </c>
      <c r="M10" s="21"/>
      <c r="N10" s="21">
        <v>0</v>
      </c>
      <c r="O10" s="112">
        <v>0</v>
      </c>
    </row>
    <row r="11" spans="1:15" s="10" customFormat="1" ht="33" customHeight="1">
      <c r="A11" s="63" t="s">
        <v>56</v>
      </c>
      <c r="B11" s="2"/>
      <c r="C11" s="69">
        <v>1</v>
      </c>
      <c r="D11" s="68">
        <v>3</v>
      </c>
      <c r="E11" s="2"/>
      <c r="F11" s="2"/>
      <c r="G11" s="68">
        <v>0</v>
      </c>
      <c r="H11" s="69">
        <v>1</v>
      </c>
      <c r="I11" s="68">
        <v>3</v>
      </c>
      <c r="J11" s="70">
        <f t="shared" si="0"/>
        <v>1</v>
      </c>
      <c r="K11" s="30">
        <f t="shared" si="1"/>
        <v>3</v>
      </c>
      <c r="L11" s="60">
        <f>K11-1</f>
        <v>2</v>
      </c>
      <c r="M11" s="21"/>
      <c r="N11" s="21">
        <v>1</v>
      </c>
      <c r="O11" s="112">
        <v>3</v>
      </c>
    </row>
    <row r="12" spans="1:15" s="10" customFormat="1" ht="30" customHeight="1">
      <c r="A12" s="63" t="s">
        <v>19</v>
      </c>
      <c r="B12" s="2"/>
      <c r="C12" s="69">
        <v>1</v>
      </c>
      <c r="D12" s="68">
        <v>3</v>
      </c>
      <c r="E12" s="2"/>
      <c r="F12" s="2"/>
      <c r="G12" s="68">
        <v>0</v>
      </c>
      <c r="H12" s="69">
        <v>1</v>
      </c>
      <c r="I12" s="68">
        <v>3</v>
      </c>
      <c r="J12" s="70">
        <f t="shared" si="0"/>
        <v>1</v>
      </c>
      <c r="K12" s="30">
        <f t="shared" si="1"/>
        <v>3</v>
      </c>
      <c r="L12" s="22">
        <f t="shared" si="2"/>
        <v>3</v>
      </c>
      <c r="M12" s="21"/>
      <c r="N12" s="21">
        <v>1</v>
      </c>
      <c r="O12" s="112">
        <v>1</v>
      </c>
    </row>
    <row r="13" spans="1:15" s="10" customFormat="1" ht="26.25">
      <c r="A13" s="63" t="s">
        <v>20</v>
      </c>
      <c r="B13" s="2"/>
      <c r="C13" s="69">
        <v>1</v>
      </c>
      <c r="D13" s="68">
        <v>3</v>
      </c>
      <c r="E13" s="2"/>
      <c r="F13" s="2"/>
      <c r="G13" s="68">
        <v>0</v>
      </c>
      <c r="H13" s="69">
        <v>1</v>
      </c>
      <c r="I13" s="68">
        <v>3</v>
      </c>
      <c r="J13" s="70">
        <f t="shared" si="0"/>
        <v>1</v>
      </c>
      <c r="K13" s="30">
        <f t="shared" si="1"/>
        <v>3</v>
      </c>
      <c r="L13" s="22">
        <f t="shared" si="2"/>
        <v>3</v>
      </c>
      <c r="M13" s="21"/>
      <c r="N13" s="21">
        <v>0</v>
      </c>
      <c r="O13" s="112">
        <v>0</v>
      </c>
    </row>
    <row r="14" spans="1:15" s="10" customFormat="1" ht="26.25">
      <c r="A14" s="63" t="s">
        <v>121</v>
      </c>
      <c r="B14" s="2"/>
      <c r="C14" s="69">
        <v>1</v>
      </c>
      <c r="D14" s="68">
        <v>2.983</v>
      </c>
      <c r="E14" s="2"/>
      <c r="F14" s="2"/>
      <c r="G14" s="68">
        <v>0</v>
      </c>
      <c r="H14" s="69">
        <v>1</v>
      </c>
      <c r="I14" s="68">
        <v>2.983</v>
      </c>
      <c r="J14" s="70">
        <v>1</v>
      </c>
      <c r="K14" s="30">
        <f t="shared" si="1"/>
        <v>2.983</v>
      </c>
      <c r="L14" s="22"/>
      <c r="M14" s="21"/>
      <c r="N14" s="21">
        <v>0</v>
      </c>
      <c r="O14" s="112">
        <v>0</v>
      </c>
    </row>
    <row r="15" spans="1:15" s="10" customFormat="1" ht="24.75" customHeight="1">
      <c r="A15" s="63" t="s">
        <v>45</v>
      </c>
      <c r="B15" s="33"/>
      <c r="C15" s="69">
        <v>1</v>
      </c>
      <c r="D15" s="68">
        <v>2</v>
      </c>
      <c r="E15" s="33"/>
      <c r="F15" s="33"/>
      <c r="G15" s="68">
        <v>0</v>
      </c>
      <c r="H15" s="69">
        <v>1</v>
      </c>
      <c r="I15" s="68">
        <v>2</v>
      </c>
      <c r="J15" s="70">
        <f t="shared" si="0"/>
        <v>1</v>
      </c>
      <c r="K15" s="30">
        <f t="shared" si="1"/>
        <v>2</v>
      </c>
      <c r="L15" s="22">
        <f t="shared" si="2"/>
        <v>2</v>
      </c>
      <c r="M15" s="21"/>
      <c r="N15" s="21">
        <v>1</v>
      </c>
      <c r="O15" s="112">
        <v>0.5</v>
      </c>
    </row>
    <row r="16" spans="1:15" ht="12.75">
      <c r="A16" s="100" t="s">
        <v>122</v>
      </c>
      <c r="B16" s="28"/>
      <c r="C16" s="28"/>
      <c r="D16" s="30">
        <f>SUM(D7:D15)</f>
        <v>28.483</v>
      </c>
      <c r="E16" s="28"/>
      <c r="F16" s="30">
        <f aca="true" t="shared" si="3" ref="F16:L16">SUM(F7:F15)</f>
        <v>0</v>
      </c>
      <c r="G16" s="30">
        <f t="shared" si="3"/>
        <v>0</v>
      </c>
      <c r="H16" s="69">
        <f t="shared" si="3"/>
        <v>9</v>
      </c>
      <c r="I16" s="30">
        <f t="shared" si="3"/>
        <v>28.483</v>
      </c>
      <c r="J16" s="69">
        <f t="shared" si="3"/>
        <v>9</v>
      </c>
      <c r="K16" s="30">
        <f t="shared" si="3"/>
        <v>28.483</v>
      </c>
      <c r="L16" s="22">
        <f t="shared" si="3"/>
        <v>22.5</v>
      </c>
      <c r="M16" s="1"/>
      <c r="N16" s="1"/>
      <c r="O16" s="114">
        <f>SUM(O7:O15)</f>
        <v>7.5</v>
      </c>
    </row>
    <row r="17" spans="1:15" ht="12.75">
      <c r="A17" s="101" t="s">
        <v>123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1"/>
      <c r="M17" s="1"/>
      <c r="N17" s="1"/>
      <c r="O17" s="112"/>
    </row>
    <row r="18" spans="1:15" ht="26.25">
      <c r="A18" s="63" t="s">
        <v>124</v>
      </c>
      <c r="B18" s="33"/>
      <c r="C18" s="33">
        <v>1</v>
      </c>
      <c r="D18" s="39">
        <v>3.8349</v>
      </c>
      <c r="E18" s="33"/>
      <c r="F18" s="33"/>
      <c r="G18" s="33"/>
      <c r="H18" s="33">
        <v>1</v>
      </c>
      <c r="I18" s="39">
        <v>3.8349</v>
      </c>
      <c r="J18" s="71">
        <f>B18+H18</f>
        <v>1</v>
      </c>
      <c r="K18" s="30">
        <f>G18+I18</f>
        <v>3.8349</v>
      </c>
      <c r="L18" s="1"/>
      <c r="M18" s="1"/>
      <c r="N18" s="1">
        <v>1</v>
      </c>
      <c r="O18" s="112">
        <v>1</v>
      </c>
    </row>
    <row r="19" spans="1:15" ht="12.75">
      <c r="A19" s="102" t="s">
        <v>125</v>
      </c>
      <c r="B19" s="33"/>
      <c r="C19" s="33">
        <v>1</v>
      </c>
      <c r="D19" s="39">
        <v>3</v>
      </c>
      <c r="E19" s="33"/>
      <c r="F19" s="33"/>
      <c r="G19" s="33"/>
      <c r="H19" s="33">
        <v>1</v>
      </c>
      <c r="I19" s="39">
        <v>3</v>
      </c>
      <c r="J19" s="71">
        <f>B19+H19</f>
        <v>1</v>
      </c>
      <c r="K19" s="30">
        <f>G19+I19</f>
        <v>3</v>
      </c>
      <c r="L19" s="1"/>
      <c r="M19" s="1"/>
      <c r="N19" s="1">
        <v>1</v>
      </c>
      <c r="O19" s="112">
        <v>1</v>
      </c>
    </row>
    <row r="20" spans="1:15" ht="12.75">
      <c r="A20" s="100" t="s">
        <v>122</v>
      </c>
      <c r="B20" s="25"/>
      <c r="C20" s="25">
        <f>SUM(C18:C19)</f>
        <v>2</v>
      </c>
      <c r="D20" s="15">
        <f>SUM(D18:D19)</f>
        <v>6.8349</v>
      </c>
      <c r="E20" s="25"/>
      <c r="F20" s="25"/>
      <c r="G20" s="25"/>
      <c r="H20" s="25">
        <f>SUM(H18:H19)</f>
        <v>2</v>
      </c>
      <c r="I20" s="15">
        <f>SUM(I18:I19)</f>
        <v>6.8349</v>
      </c>
      <c r="J20" s="25">
        <f>SUM(J18:J19)</f>
        <v>2</v>
      </c>
      <c r="K20" s="15">
        <f>SUM(K18:K19)</f>
        <v>6.8349</v>
      </c>
      <c r="L20" s="1"/>
      <c r="M20" s="1"/>
      <c r="N20" s="1">
        <v>2</v>
      </c>
      <c r="O20" s="112">
        <f>SUM(O18:O19)</f>
        <v>2</v>
      </c>
    </row>
    <row r="21" spans="1:15" ht="13.5" thickBot="1">
      <c r="A21" s="77" t="s">
        <v>58</v>
      </c>
      <c r="B21" s="87"/>
      <c r="C21" s="87"/>
      <c r="D21" s="66">
        <f>D16+D20</f>
        <v>35.3179</v>
      </c>
      <c r="E21" s="87"/>
      <c r="F21" s="66">
        <f>F16+F20</f>
        <v>0</v>
      </c>
      <c r="G21" s="66">
        <f>G16+G20</f>
        <v>0</v>
      </c>
      <c r="H21" s="87"/>
      <c r="I21" s="66">
        <f>I16+I20</f>
        <v>35.3179</v>
      </c>
      <c r="J21" s="87"/>
      <c r="K21" s="66">
        <f>K16+K20</f>
        <v>35.3179</v>
      </c>
      <c r="L21" s="65"/>
      <c r="M21" s="65"/>
      <c r="N21" s="65"/>
      <c r="O21" s="113">
        <f>O16+O20</f>
        <v>9.5</v>
      </c>
    </row>
    <row r="26" ht="12.75">
      <c r="A26" s="61"/>
    </row>
    <row r="31" ht="30.75" customHeight="1"/>
  </sheetData>
  <sheetProtection/>
  <mergeCells count="10">
    <mergeCell ref="N5:O5"/>
    <mergeCell ref="H5:I5"/>
    <mergeCell ref="J5:K5"/>
    <mergeCell ref="A1:L1"/>
    <mergeCell ref="M5:M6"/>
    <mergeCell ref="A5:A6"/>
    <mergeCell ref="B5:B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23"/>
  <sheetViews>
    <sheetView view="pageBreakPreview" zoomScale="85" zoomScaleSheetLayoutView="85" zoomScalePageLayoutView="0" workbookViewId="0" topLeftCell="A1">
      <selection activeCell="S19" sqref="S19"/>
    </sheetView>
  </sheetViews>
  <sheetFormatPr defaultColWidth="9.140625" defaultRowHeight="12.75"/>
  <cols>
    <col min="1" max="1" width="41.28125" style="7" customWidth="1"/>
    <col min="2" max="2" width="9.7109375" style="7" hidden="1" customWidth="1"/>
    <col min="3" max="6" width="9.7109375" style="7" customWidth="1"/>
    <col min="7" max="7" width="12.57421875" style="7" customWidth="1"/>
    <col min="8" max="8" width="9.140625" style="7" customWidth="1"/>
    <col min="9" max="9" width="10.140625" style="7" customWidth="1"/>
    <col min="10" max="10" width="7.57421875" style="7" customWidth="1"/>
    <col min="11" max="11" width="11.8515625" style="7" customWidth="1"/>
    <col min="12" max="12" width="15.7109375" style="7" hidden="1" customWidth="1"/>
    <col min="13" max="13" width="0" style="7" hidden="1" customWidth="1"/>
    <col min="14" max="14" width="11.421875" style="7" customWidth="1"/>
    <col min="15" max="15" width="12.00390625" style="7" customWidth="1"/>
    <col min="16" max="16384" width="9.140625" style="7" customWidth="1"/>
  </cols>
  <sheetData>
    <row r="1" spans="1:12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1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154</v>
      </c>
      <c r="I3" s="140"/>
      <c r="J3" s="140"/>
      <c r="K3" s="140"/>
    </row>
    <row r="4" ht="12.75" customHeight="1" thickBot="1">
      <c r="L4" s="7" t="s">
        <v>60</v>
      </c>
    </row>
    <row r="5" spans="1:15" s="10" customFormat="1" ht="33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12.75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5" s="10" customFormat="1" ht="12.75">
      <c r="A7" s="103" t="s">
        <v>5</v>
      </c>
      <c r="B7" s="2"/>
      <c r="C7" s="67">
        <v>3</v>
      </c>
      <c r="D7" s="39">
        <v>15</v>
      </c>
      <c r="E7" s="2"/>
      <c r="F7" s="2"/>
      <c r="G7" s="39">
        <v>0</v>
      </c>
      <c r="H7" s="67">
        <v>3</v>
      </c>
      <c r="I7" s="39">
        <v>15</v>
      </c>
      <c r="J7" s="25">
        <f aca="true" t="shared" si="0" ref="J7:J22">+H7</f>
        <v>3</v>
      </c>
      <c r="K7" s="15">
        <f>G7+I7</f>
        <v>15</v>
      </c>
      <c r="L7" s="13">
        <f>K7</f>
        <v>15</v>
      </c>
      <c r="M7" s="21"/>
      <c r="N7" s="33">
        <v>3</v>
      </c>
      <c r="O7" s="112">
        <v>12</v>
      </c>
    </row>
    <row r="8" spans="1:15" s="10" customFormat="1" ht="26.25">
      <c r="A8" s="103" t="s">
        <v>212</v>
      </c>
      <c r="B8" s="2"/>
      <c r="C8" s="67">
        <v>1</v>
      </c>
      <c r="D8" s="39">
        <v>550</v>
      </c>
      <c r="E8" s="2"/>
      <c r="F8" s="2"/>
      <c r="G8" s="39">
        <v>0</v>
      </c>
      <c r="H8" s="67">
        <v>1</v>
      </c>
      <c r="I8" s="39">
        <v>550</v>
      </c>
      <c r="J8" s="25">
        <f t="shared" si="0"/>
        <v>1</v>
      </c>
      <c r="K8" s="15">
        <f aca="true" t="shared" si="1" ref="K8:K22">G8+I8</f>
        <v>550</v>
      </c>
      <c r="L8" s="13">
        <v>70</v>
      </c>
      <c r="M8" s="21"/>
      <c r="N8" s="33">
        <v>1</v>
      </c>
      <c r="O8" s="112">
        <v>550</v>
      </c>
    </row>
    <row r="9" spans="1:15" s="10" customFormat="1" ht="26.25">
      <c r="A9" s="103" t="s">
        <v>86</v>
      </c>
      <c r="B9" s="2"/>
      <c r="C9" s="67">
        <v>1</v>
      </c>
      <c r="D9" s="39">
        <v>5</v>
      </c>
      <c r="E9" s="2"/>
      <c r="F9" s="2"/>
      <c r="G9" s="39">
        <v>0</v>
      </c>
      <c r="H9" s="67">
        <v>1</v>
      </c>
      <c r="I9" s="39">
        <v>5</v>
      </c>
      <c r="J9" s="25">
        <f t="shared" si="0"/>
        <v>1</v>
      </c>
      <c r="K9" s="15">
        <f t="shared" si="1"/>
        <v>5</v>
      </c>
      <c r="L9" s="13">
        <v>25</v>
      </c>
      <c r="M9" s="21"/>
      <c r="N9" s="33">
        <v>1</v>
      </c>
      <c r="O9" s="112">
        <v>0</v>
      </c>
    </row>
    <row r="10" spans="1:15" s="10" customFormat="1" ht="12.75">
      <c r="A10" s="103" t="s">
        <v>6</v>
      </c>
      <c r="B10" s="2"/>
      <c r="C10" s="67">
        <v>1</v>
      </c>
      <c r="D10" s="39">
        <v>2</v>
      </c>
      <c r="E10" s="2"/>
      <c r="F10" s="2"/>
      <c r="G10" s="39">
        <v>0</v>
      </c>
      <c r="H10" s="67">
        <v>1</v>
      </c>
      <c r="I10" s="39">
        <v>2</v>
      </c>
      <c r="J10" s="25">
        <f t="shared" si="0"/>
        <v>1</v>
      </c>
      <c r="K10" s="15">
        <f t="shared" si="1"/>
        <v>2</v>
      </c>
      <c r="L10" s="13">
        <f>K10</f>
        <v>2</v>
      </c>
      <c r="M10" s="21"/>
      <c r="N10" s="33">
        <v>1</v>
      </c>
      <c r="O10" s="112">
        <v>2</v>
      </c>
    </row>
    <row r="11" spans="1:15" s="10" customFormat="1" ht="12.75">
      <c r="A11" s="103" t="s">
        <v>7</v>
      </c>
      <c r="B11" s="2"/>
      <c r="C11" s="67">
        <v>1</v>
      </c>
      <c r="D11" s="39">
        <v>5</v>
      </c>
      <c r="E11" s="2"/>
      <c r="F11" s="2"/>
      <c r="G11" s="39">
        <v>0</v>
      </c>
      <c r="H11" s="67">
        <v>1</v>
      </c>
      <c r="I11" s="39">
        <v>5</v>
      </c>
      <c r="J11" s="25">
        <f t="shared" si="0"/>
        <v>1</v>
      </c>
      <c r="K11" s="15">
        <f t="shared" si="1"/>
        <v>5</v>
      </c>
      <c r="L11" s="13">
        <f>K11</f>
        <v>5</v>
      </c>
      <c r="M11" s="21"/>
      <c r="N11" s="33">
        <v>1</v>
      </c>
      <c r="O11" s="112">
        <v>0</v>
      </c>
    </row>
    <row r="12" spans="1:15" s="10" customFormat="1" ht="12.75">
      <c r="A12" s="103" t="s">
        <v>8</v>
      </c>
      <c r="B12" s="2"/>
      <c r="C12" s="67">
        <v>1</v>
      </c>
      <c r="D12" s="39">
        <v>5</v>
      </c>
      <c r="E12" s="2"/>
      <c r="F12" s="2"/>
      <c r="G12" s="39">
        <v>0</v>
      </c>
      <c r="H12" s="67">
        <v>1</v>
      </c>
      <c r="I12" s="39">
        <v>5</v>
      </c>
      <c r="J12" s="25">
        <f t="shared" si="0"/>
        <v>1</v>
      </c>
      <c r="K12" s="15">
        <f t="shared" si="1"/>
        <v>5</v>
      </c>
      <c r="L12" s="13">
        <v>8</v>
      </c>
      <c r="M12" s="21"/>
      <c r="N12" s="33">
        <v>1</v>
      </c>
      <c r="O12" s="112">
        <v>0</v>
      </c>
    </row>
    <row r="13" spans="1:15" s="10" customFormat="1" ht="12.75">
      <c r="A13" s="103" t="s">
        <v>213</v>
      </c>
      <c r="B13" s="2"/>
      <c r="C13" s="67">
        <v>38</v>
      </c>
      <c r="D13" s="39">
        <v>19</v>
      </c>
      <c r="E13" s="2"/>
      <c r="F13" s="2"/>
      <c r="G13" s="39"/>
      <c r="H13" s="67">
        <v>38</v>
      </c>
      <c r="I13" s="39">
        <v>19</v>
      </c>
      <c r="J13" s="25">
        <f t="shared" si="0"/>
        <v>38</v>
      </c>
      <c r="K13" s="15">
        <f t="shared" si="1"/>
        <v>19</v>
      </c>
      <c r="L13" s="13"/>
      <c r="M13" s="21"/>
      <c r="N13" s="33">
        <v>38</v>
      </c>
      <c r="O13" s="112">
        <v>19</v>
      </c>
    </row>
    <row r="14" spans="1:15" s="10" customFormat="1" ht="26.25">
      <c r="A14" s="103" t="s">
        <v>117</v>
      </c>
      <c r="B14" s="2"/>
      <c r="C14" s="67">
        <v>1</v>
      </c>
      <c r="D14" s="39">
        <v>4</v>
      </c>
      <c r="E14" s="2"/>
      <c r="F14" s="2"/>
      <c r="G14" s="39">
        <v>0</v>
      </c>
      <c r="H14" s="67">
        <v>1</v>
      </c>
      <c r="I14" s="39">
        <v>4</v>
      </c>
      <c r="J14" s="25">
        <f t="shared" si="0"/>
        <v>1</v>
      </c>
      <c r="K14" s="15">
        <f t="shared" si="1"/>
        <v>4</v>
      </c>
      <c r="L14" s="13"/>
      <c r="M14" s="21"/>
      <c r="N14" s="33">
        <v>1</v>
      </c>
      <c r="O14" s="112">
        <v>0</v>
      </c>
    </row>
    <row r="15" spans="1:15" s="10" customFormat="1" ht="12.75">
      <c r="A15" s="103" t="s">
        <v>9</v>
      </c>
      <c r="B15" s="2"/>
      <c r="C15" s="67">
        <v>1</v>
      </c>
      <c r="D15" s="39">
        <v>1.6</v>
      </c>
      <c r="E15" s="2"/>
      <c r="F15" s="2"/>
      <c r="G15" s="39">
        <v>0</v>
      </c>
      <c r="H15" s="67">
        <v>1</v>
      </c>
      <c r="I15" s="39">
        <v>1.6</v>
      </c>
      <c r="J15" s="25">
        <f t="shared" si="0"/>
        <v>1</v>
      </c>
      <c r="K15" s="15">
        <f t="shared" si="1"/>
        <v>1.6</v>
      </c>
      <c r="L15" s="13">
        <f>K15</f>
        <v>1.6</v>
      </c>
      <c r="M15" s="21"/>
      <c r="N15" s="33">
        <v>1</v>
      </c>
      <c r="O15" s="112">
        <v>1</v>
      </c>
    </row>
    <row r="16" spans="1:15" s="10" customFormat="1" ht="12.75">
      <c r="A16" s="103" t="s">
        <v>10</v>
      </c>
      <c r="B16" s="26"/>
      <c r="C16" s="67">
        <v>1</v>
      </c>
      <c r="D16" s="39">
        <v>3</v>
      </c>
      <c r="E16" s="26"/>
      <c r="F16" s="26"/>
      <c r="G16" s="39">
        <v>0</v>
      </c>
      <c r="H16" s="67">
        <v>1</v>
      </c>
      <c r="I16" s="39">
        <v>3</v>
      </c>
      <c r="J16" s="25">
        <f aca="true" t="shared" si="2" ref="J16:J21">+H16</f>
        <v>1</v>
      </c>
      <c r="K16" s="15">
        <f aca="true" t="shared" si="3" ref="K16:K21">+G16+I16</f>
        <v>3</v>
      </c>
      <c r="L16" s="13"/>
      <c r="M16" s="21"/>
      <c r="N16" s="33">
        <v>1</v>
      </c>
      <c r="O16" s="112">
        <v>1</v>
      </c>
    </row>
    <row r="17" spans="1:15" s="10" customFormat="1" ht="12.75">
      <c r="A17" s="103" t="s">
        <v>11</v>
      </c>
      <c r="B17" s="33"/>
      <c r="C17" s="67">
        <v>1</v>
      </c>
      <c r="D17" s="39">
        <f>5+1.67</f>
        <v>6.67</v>
      </c>
      <c r="E17" s="33"/>
      <c r="F17" s="33"/>
      <c r="G17" s="39">
        <v>0</v>
      </c>
      <c r="H17" s="67">
        <v>1</v>
      </c>
      <c r="I17" s="39">
        <v>9.13</v>
      </c>
      <c r="J17" s="25">
        <f t="shared" si="2"/>
        <v>1</v>
      </c>
      <c r="K17" s="15">
        <f t="shared" si="3"/>
        <v>9.13</v>
      </c>
      <c r="L17" s="13"/>
      <c r="M17" s="21"/>
      <c r="N17" s="33">
        <v>1</v>
      </c>
      <c r="O17" s="112">
        <v>0</v>
      </c>
    </row>
    <row r="18" spans="1:15" s="10" customFormat="1" ht="26.25">
      <c r="A18" s="103" t="s">
        <v>214</v>
      </c>
      <c r="B18" s="33"/>
      <c r="C18" s="67">
        <v>8468</v>
      </c>
      <c r="D18" s="39">
        <v>254.04</v>
      </c>
      <c r="E18" s="33"/>
      <c r="F18" s="39">
        <v>0</v>
      </c>
      <c r="G18" s="39">
        <v>0</v>
      </c>
      <c r="H18" s="67">
        <v>8386</v>
      </c>
      <c r="I18" s="39">
        <f>H18*0.03</f>
        <v>251.57999999999998</v>
      </c>
      <c r="J18" s="25">
        <f t="shared" si="2"/>
        <v>8386</v>
      </c>
      <c r="K18" s="15">
        <f t="shared" si="3"/>
        <v>251.57999999999998</v>
      </c>
      <c r="L18" s="13"/>
      <c r="M18" s="21"/>
      <c r="N18" s="67">
        <v>0</v>
      </c>
      <c r="O18" s="112">
        <v>0</v>
      </c>
    </row>
    <row r="19" spans="1:15" s="10" customFormat="1" ht="26.25">
      <c r="A19" s="103" t="s">
        <v>118</v>
      </c>
      <c r="B19" s="33"/>
      <c r="C19" s="67">
        <v>1</v>
      </c>
      <c r="D19" s="39">
        <v>4</v>
      </c>
      <c r="E19" s="33"/>
      <c r="F19" s="33"/>
      <c r="G19" s="39"/>
      <c r="H19" s="67">
        <v>1</v>
      </c>
      <c r="I19" s="39">
        <v>4</v>
      </c>
      <c r="J19" s="25">
        <f t="shared" si="2"/>
        <v>1</v>
      </c>
      <c r="K19" s="15">
        <f t="shared" si="3"/>
        <v>4</v>
      </c>
      <c r="L19" s="13"/>
      <c r="M19" s="21"/>
      <c r="N19" s="33">
        <v>1</v>
      </c>
      <c r="O19" s="112">
        <v>0</v>
      </c>
    </row>
    <row r="20" spans="1:15" s="10" customFormat="1" ht="39">
      <c r="A20" s="103" t="s">
        <v>119</v>
      </c>
      <c r="B20" s="33"/>
      <c r="C20" s="67">
        <v>1</v>
      </c>
      <c r="D20" s="39">
        <v>5</v>
      </c>
      <c r="E20" s="33"/>
      <c r="F20" s="33"/>
      <c r="G20" s="39"/>
      <c r="H20" s="67">
        <v>1</v>
      </c>
      <c r="I20" s="39">
        <v>5</v>
      </c>
      <c r="J20" s="25">
        <f t="shared" si="2"/>
        <v>1</v>
      </c>
      <c r="K20" s="15">
        <f t="shared" si="3"/>
        <v>5</v>
      </c>
      <c r="L20" s="13">
        <f>K22</f>
        <v>2</v>
      </c>
      <c r="M20" s="21"/>
      <c r="N20" s="33">
        <v>1</v>
      </c>
      <c r="O20" s="112">
        <v>0</v>
      </c>
    </row>
    <row r="21" spans="1:15" ht="26.25">
      <c r="A21" s="103" t="s">
        <v>237</v>
      </c>
      <c r="B21" s="33"/>
      <c r="C21" s="67">
        <v>1</v>
      </c>
      <c r="D21" s="39">
        <v>4</v>
      </c>
      <c r="E21" s="33"/>
      <c r="F21" s="33"/>
      <c r="G21" s="39"/>
      <c r="H21" s="67">
        <v>1</v>
      </c>
      <c r="I21" s="39">
        <v>4</v>
      </c>
      <c r="J21" s="25">
        <f t="shared" si="2"/>
        <v>1</v>
      </c>
      <c r="K21" s="15">
        <f t="shared" si="3"/>
        <v>4</v>
      </c>
      <c r="L21" s="13"/>
      <c r="M21" s="1"/>
      <c r="N21" s="33">
        <v>1</v>
      </c>
      <c r="O21" s="112">
        <v>0</v>
      </c>
    </row>
    <row r="22" spans="1:15" ht="12.75">
      <c r="A22" s="103" t="s">
        <v>120</v>
      </c>
      <c r="B22" s="2"/>
      <c r="C22" s="67">
        <v>1</v>
      </c>
      <c r="D22" s="39">
        <v>2</v>
      </c>
      <c r="E22" s="2"/>
      <c r="F22" s="2"/>
      <c r="G22" s="39"/>
      <c r="H22" s="67">
        <v>1</v>
      </c>
      <c r="I22" s="39">
        <v>2</v>
      </c>
      <c r="J22" s="25">
        <f t="shared" si="0"/>
        <v>1</v>
      </c>
      <c r="K22" s="15">
        <f t="shared" si="1"/>
        <v>2</v>
      </c>
      <c r="L22" s="1"/>
      <c r="M22" s="1"/>
      <c r="N22" s="33">
        <v>1</v>
      </c>
      <c r="O22" s="112">
        <v>0.5</v>
      </c>
    </row>
    <row r="23" spans="1:15" ht="13.5" thickBot="1">
      <c r="A23" s="104" t="s">
        <v>58</v>
      </c>
      <c r="B23" s="105"/>
      <c r="C23" s="105"/>
      <c r="D23" s="66">
        <f>SUM(D7:D22)</f>
        <v>885.31</v>
      </c>
      <c r="E23" s="105"/>
      <c r="F23" s="66">
        <f aca="true" t="shared" si="4" ref="F23:M23">SUM(F7:F22)</f>
        <v>0</v>
      </c>
      <c r="G23" s="66">
        <f t="shared" si="4"/>
        <v>0</v>
      </c>
      <c r="H23" s="76">
        <f t="shared" si="4"/>
        <v>8440</v>
      </c>
      <c r="I23" s="66">
        <f t="shared" si="4"/>
        <v>885.31</v>
      </c>
      <c r="J23" s="76">
        <f t="shared" si="4"/>
        <v>8440</v>
      </c>
      <c r="K23" s="66">
        <f t="shared" si="4"/>
        <v>885.31</v>
      </c>
      <c r="L23" s="66">
        <f t="shared" si="4"/>
        <v>128.6</v>
      </c>
      <c r="M23" s="66">
        <f t="shared" si="4"/>
        <v>0</v>
      </c>
      <c r="N23" s="87">
        <f>SUM(N7:N22)</f>
        <v>54</v>
      </c>
      <c r="O23" s="113">
        <f>SUM(O7:O22)</f>
        <v>585.5</v>
      </c>
    </row>
    <row r="26" ht="30.75" customHeight="1"/>
  </sheetData>
  <sheetProtection/>
  <mergeCells count="10">
    <mergeCell ref="N5:O5"/>
    <mergeCell ref="H5:I5"/>
    <mergeCell ref="J5:K5"/>
    <mergeCell ref="A1:L1"/>
    <mergeCell ref="M5:M6"/>
    <mergeCell ref="A5:A6"/>
    <mergeCell ref="B5:B6"/>
    <mergeCell ref="H3:K3"/>
    <mergeCell ref="C5:D5"/>
    <mergeCell ref="E5:F5"/>
  </mergeCells>
  <printOptions horizontalCentered="1"/>
  <pageMargins left="0.3937007874015748" right="0.2362204724409449" top="0.6299212598425197" bottom="0.6692913385826772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"/>
  <sheetViews>
    <sheetView view="pageBreakPreview" zoomScale="99" zoomScaleNormal="198" zoomScaleSheetLayoutView="99" zoomScalePageLayoutView="0" workbookViewId="0" topLeftCell="A1">
      <selection activeCell="O7" sqref="O7"/>
    </sheetView>
  </sheetViews>
  <sheetFormatPr defaultColWidth="9.140625" defaultRowHeight="12.75"/>
  <cols>
    <col min="1" max="1" width="30.8515625" style="7" customWidth="1"/>
    <col min="2" max="2" width="9.7109375" style="7" hidden="1" customWidth="1"/>
    <col min="3" max="6" width="9.7109375" style="7" customWidth="1"/>
    <col min="7" max="7" width="10.7109375" style="7" customWidth="1"/>
    <col min="8" max="8" width="9.421875" style="7" bestFit="1" customWidth="1"/>
    <col min="9" max="9" width="8.8515625" style="7" customWidth="1"/>
    <col min="10" max="10" width="9.28125" style="7" bestFit="1" customWidth="1"/>
    <col min="11" max="11" width="12.28125" style="7" bestFit="1" customWidth="1"/>
    <col min="12" max="12" width="16.140625" style="7" hidden="1" customWidth="1"/>
    <col min="13" max="13" width="0" style="7" hidden="1" customWidth="1"/>
    <col min="14" max="15" width="9.140625" style="7" customWidth="1"/>
    <col min="16" max="16384" width="9.140625" style="7" customWidth="1"/>
  </cols>
  <sheetData>
    <row r="1" spans="1:12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155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42"/>
      <c r="C5" s="132" t="s">
        <v>226</v>
      </c>
      <c r="D5" s="142"/>
      <c r="E5" s="132" t="s">
        <v>95</v>
      </c>
      <c r="F5" s="142"/>
      <c r="G5" s="73" t="s">
        <v>227</v>
      </c>
      <c r="H5" s="132" t="s">
        <v>228</v>
      </c>
      <c r="I5" s="142"/>
      <c r="J5" s="132" t="s">
        <v>229</v>
      </c>
      <c r="K5" s="142"/>
      <c r="L5" s="94"/>
      <c r="M5" s="138"/>
      <c r="N5" s="132" t="s">
        <v>234</v>
      </c>
      <c r="O5" s="133"/>
    </row>
    <row r="6" spans="1:15" s="10" customFormat="1" ht="12.75">
      <c r="A6" s="144"/>
      <c r="B6" s="145"/>
      <c r="C6" s="11" t="s">
        <v>0</v>
      </c>
      <c r="D6" s="11" t="s">
        <v>1</v>
      </c>
      <c r="E6" s="11" t="s">
        <v>0</v>
      </c>
      <c r="F6" s="11" t="s">
        <v>1</v>
      </c>
      <c r="G6" s="11" t="s">
        <v>1</v>
      </c>
      <c r="H6" s="11" t="s">
        <v>0</v>
      </c>
      <c r="I6" s="11" t="s">
        <v>1</v>
      </c>
      <c r="J6" s="11" t="s">
        <v>0</v>
      </c>
      <c r="K6" s="11" t="s">
        <v>1</v>
      </c>
      <c r="L6" s="11" t="s">
        <v>1</v>
      </c>
      <c r="M6" s="139"/>
      <c r="N6" s="28" t="s">
        <v>0</v>
      </c>
      <c r="O6" s="111" t="s">
        <v>1</v>
      </c>
    </row>
    <row r="7" spans="1:15" ht="12.75">
      <c r="A7" s="106" t="s">
        <v>181</v>
      </c>
      <c r="B7" s="1"/>
      <c r="C7" s="6">
        <v>2</v>
      </c>
      <c r="D7" s="5">
        <v>1</v>
      </c>
      <c r="E7" s="1"/>
      <c r="F7" s="1"/>
      <c r="G7" s="12">
        <v>0</v>
      </c>
      <c r="H7" s="6">
        <v>2</v>
      </c>
      <c r="I7" s="5">
        <v>1</v>
      </c>
      <c r="J7" s="14"/>
      <c r="K7" s="15">
        <f aca="true" t="shared" si="0" ref="K7:K12">G7+I7</f>
        <v>1</v>
      </c>
      <c r="L7" s="58">
        <f>K7-1</f>
        <v>0</v>
      </c>
      <c r="M7" s="1"/>
      <c r="N7" s="1"/>
      <c r="O7" s="114">
        <f>K7+M7</f>
        <v>1</v>
      </c>
    </row>
    <row r="8" spans="1:15" ht="12.75">
      <c r="A8" s="106" t="s">
        <v>182</v>
      </c>
      <c r="B8" s="1"/>
      <c r="C8" s="6">
        <v>7</v>
      </c>
      <c r="D8" s="5">
        <v>7</v>
      </c>
      <c r="E8" s="1"/>
      <c r="F8" s="1"/>
      <c r="G8" s="12">
        <v>0</v>
      </c>
      <c r="H8" s="6">
        <v>7</v>
      </c>
      <c r="I8" s="5">
        <v>7</v>
      </c>
      <c r="J8" s="14"/>
      <c r="K8" s="15">
        <f t="shared" si="0"/>
        <v>7</v>
      </c>
      <c r="L8" s="15">
        <f>K8</f>
        <v>7</v>
      </c>
      <c r="M8" s="1"/>
      <c r="N8" s="1"/>
      <c r="O8" s="114">
        <v>2</v>
      </c>
    </row>
    <row r="9" spans="1:15" ht="12.75">
      <c r="A9" s="106" t="s">
        <v>183</v>
      </c>
      <c r="B9" s="1"/>
      <c r="C9" s="6">
        <v>1</v>
      </c>
      <c r="D9" s="5">
        <v>1</v>
      </c>
      <c r="E9" s="1"/>
      <c r="F9" s="1"/>
      <c r="G9" s="12">
        <v>0</v>
      </c>
      <c r="H9" s="6">
        <v>1</v>
      </c>
      <c r="I9" s="5">
        <v>1</v>
      </c>
      <c r="J9" s="14"/>
      <c r="K9" s="15">
        <f t="shared" si="0"/>
        <v>1</v>
      </c>
      <c r="L9" s="15">
        <f>K9</f>
        <v>1</v>
      </c>
      <c r="M9" s="1"/>
      <c r="N9" s="1"/>
      <c r="O9" s="114">
        <v>0</v>
      </c>
    </row>
    <row r="10" spans="1:15" ht="12.75">
      <c r="A10" s="106" t="s">
        <v>184</v>
      </c>
      <c r="B10" s="1"/>
      <c r="C10" s="6">
        <v>1</v>
      </c>
      <c r="D10" s="5">
        <v>10</v>
      </c>
      <c r="E10" s="1"/>
      <c r="F10" s="1"/>
      <c r="G10" s="12">
        <v>0</v>
      </c>
      <c r="H10" s="6">
        <v>1</v>
      </c>
      <c r="I10" s="5">
        <v>10</v>
      </c>
      <c r="J10" s="14"/>
      <c r="K10" s="15">
        <f t="shared" si="0"/>
        <v>10</v>
      </c>
      <c r="L10" s="58">
        <f>K10-1</f>
        <v>9</v>
      </c>
      <c r="M10" s="1"/>
      <c r="N10" s="1"/>
      <c r="O10" s="114">
        <v>1</v>
      </c>
    </row>
    <row r="11" spans="1:15" ht="12.75">
      <c r="A11" s="106" t="s">
        <v>172</v>
      </c>
      <c r="B11" s="1"/>
      <c r="C11" s="6">
        <v>1</v>
      </c>
      <c r="D11" s="5">
        <v>2</v>
      </c>
      <c r="E11" s="1"/>
      <c r="F11" s="1"/>
      <c r="G11" s="12">
        <v>0</v>
      </c>
      <c r="H11" s="6">
        <v>1</v>
      </c>
      <c r="I11" s="5">
        <v>2</v>
      </c>
      <c r="J11" s="14"/>
      <c r="K11" s="15">
        <f t="shared" si="0"/>
        <v>2</v>
      </c>
      <c r="L11" s="58">
        <f>K11-4</f>
        <v>-2</v>
      </c>
      <c r="M11" s="1"/>
      <c r="N11" s="1"/>
      <c r="O11" s="114">
        <v>0.5</v>
      </c>
    </row>
    <row r="12" spans="1:15" ht="13.5" thickBot="1">
      <c r="A12" s="77" t="s">
        <v>21</v>
      </c>
      <c r="B12" s="81"/>
      <c r="C12" s="81"/>
      <c r="D12" s="66">
        <f>SUM(D7:D11)</f>
        <v>21</v>
      </c>
      <c r="E12" s="81"/>
      <c r="F12" s="66">
        <f>SUM(F7:F11)</f>
        <v>0</v>
      </c>
      <c r="G12" s="107">
        <v>0</v>
      </c>
      <c r="H12" s="66"/>
      <c r="I12" s="66">
        <f>SUM(I7:I11)</f>
        <v>21</v>
      </c>
      <c r="J12" s="66"/>
      <c r="K12" s="66">
        <f t="shared" si="0"/>
        <v>21</v>
      </c>
      <c r="L12" s="66">
        <f>SUM(L7:L11)</f>
        <v>15</v>
      </c>
      <c r="M12" s="65"/>
      <c r="N12" s="65"/>
      <c r="O12" s="113">
        <f>SUM(O7:O11)</f>
        <v>4.5</v>
      </c>
    </row>
    <row r="16" ht="12.75">
      <c r="A16" s="61"/>
    </row>
    <row r="21" ht="30.75" customHeight="1"/>
  </sheetData>
  <sheetProtection/>
  <mergeCells count="10">
    <mergeCell ref="N5:O5"/>
    <mergeCell ref="A1:L1"/>
    <mergeCell ref="A5:A6"/>
    <mergeCell ref="B5:B6"/>
    <mergeCell ref="H5:I5"/>
    <mergeCell ref="J5:K5"/>
    <mergeCell ref="M5:M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17"/>
  <sheetViews>
    <sheetView view="pageBreakPreview" zoomScale="107" zoomScaleNormal="198" zoomScaleSheetLayoutView="107" zoomScalePageLayoutView="0" workbookViewId="0" topLeftCell="A1">
      <selection activeCell="O12" sqref="O12"/>
    </sheetView>
  </sheetViews>
  <sheetFormatPr defaultColWidth="9.140625" defaultRowHeight="12.75"/>
  <cols>
    <col min="1" max="1" width="41.28125" style="7" customWidth="1"/>
    <col min="2" max="2" width="9.7109375" style="7" hidden="1" customWidth="1"/>
    <col min="3" max="6" width="9.7109375" style="7" customWidth="1"/>
    <col min="7" max="7" width="10.7109375" style="7" customWidth="1"/>
    <col min="8" max="8" width="9.421875" style="7" bestFit="1" customWidth="1"/>
    <col min="9" max="9" width="8.8515625" style="7" customWidth="1"/>
    <col min="10" max="10" width="9.28125" style="7" bestFit="1" customWidth="1"/>
    <col min="11" max="11" width="12.28125" style="7" bestFit="1" customWidth="1"/>
    <col min="12" max="12" width="16.140625" style="7" hidden="1" customWidth="1"/>
    <col min="13" max="13" width="0" style="7" hidden="1" customWidth="1"/>
    <col min="14" max="15" width="9.140625" style="7" customWidth="1"/>
    <col min="16" max="16384" width="9.140625" style="7" customWidth="1"/>
  </cols>
  <sheetData>
    <row r="1" spans="1:12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185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42"/>
      <c r="C5" s="132" t="s">
        <v>226</v>
      </c>
      <c r="D5" s="142"/>
      <c r="E5" s="132" t="s">
        <v>95</v>
      </c>
      <c r="F5" s="142"/>
      <c r="G5" s="73" t="s">
        <v>227</v>
      </c>
      <c r="H5" s="132" t="s">
        <v>228</v>
      </c>
      <c r="I5" s="142"/>
      <c r="J5" s="132" t="s">
        <v>229</v>
      </c>
      <c r="K5" s="142"/>
      <c r="L5" s="94"/>
      <c r="M5" s="138"/>
      <c r="N5" s="132" t="s">
        <v>234</v>
      </c>
      <c r="O5" s="133"/>
    </row>
    <row r="6" spans="1:15" s="10" customFormat="1" ht="12.75">
      <c r="A6" s="144"/>
      <c r="B6" s="145"/>
      <c r="C6" s="11" t="s">
        <v>0</v>
      </c>
      <c r="D6" s="11" t="s">
        <v>1</v>
      </c>
      <c r="E6" s="11" t="s">
        <v>0</v>
      </c>
      <c r="F6" s="11" t="s">
        <v>1</v>
      </c>
      <c r="G6" s="11" t="s">
        <v>1</v>
      </c>
      <c r="H6" s="11" t="s">
        <v>0</v>
      </c>
      <c r="I6" s="11" t="s">
        <v>1</v>
      </c>
      <c r="J6" s="11" t="s">
        <v>0</v>
      </c>
      <c r="K6" s="11" t="s">
        <v>1</v>
      </c>
      <c r="L6" s="11" t="s">
        <v>1</v>
      </c>
      <c r="M6" s="139"/>
      <c r="N6" s="28" t="s">
        <v>0</v>
      </c>
      <c r="O6" s="111" t="s">
        <v>1</v>
      </c>
    </row>
    <row r="7" spans="1:15" ht="12.75">
      <c r="A7" s="106" t="s">
        <v>181</v>
      </c>
      <c r="B7" s="1"/>
      <c r="C7" s="6">
        <v>2</v>
      </c>
      <c r="D7" s="5">
        <v>1</v>
      </c>
      <c r="E7" s="1"/>
      <c r="F7" s="1"/>
      <c r="G7" s="12">
        <v>0</v>
      </c>
      <c r="H7" s="6">
        <v>2</v>
      </c>
      <c r="I7" s="5">
        <v>1</v>
      </c>
      <c r="J7" s="14"/>
      <c r="K7" s="15">
        <f aca="true" t="shared" si="0" ref="K7:K12">G7+I7</f>
        <v>1</v>
      </c>
      <c r="L7" s="58">
        <f>K7-1</f>
        <v>0</v>
      </c>
      <c r="M7" s="1"/>
      <c r="N7" s="1"/>
      <c r="O7" s="114">
        <v>0</v>
      </c>
    </row>
    <row r="8" spans="1:15" ht="12.75">
      <c r="A8" s="106" t="s">
        <v>182</v>
      </c>
      <c r="B8" s="1"/>
      <c r="C8" s="6">
        <v>4</v>
      </c>
      <c r="D8" s="5">
        <v>4</v>
      </c>
      <c r="E8" s="1"/>
      <c r="F8" s="1"/>
      <c r="G8" s="12">
        <v>0</v>
      </c>
      <c r="H8" s="6">
        <v>4</v>
      </c>
      <c r="I8" s="5">
        <v>4</v>
      </c>
      <c r="J8" s="14"/>
      <c r="K8" s="15">
        <f t="shared" si="0"/>
        <v>4</v>
      </c>
      <c r="L8" s="15">
        <f>K8</f>
        <v>4</v>
      </c>
      <c r="M8" s="1"/>
      <c r="N8" s="1"/>
      <c r="O8" s="114">
        <v>1</v>
      </c>
    </row>
    <row r="9" spans="1:15" ht="12.75">
      <c r="A9" s="106" t="s">
        <v>183</v>
      </c>
      <c r="B9" s="1"/>
      <c r="C9" s="6">
        <v>1</v>
      </c>
      <c r="D9" s="5">
        <v>1</v>
      </c>
      <c r="E9" s="1"/>
      <c r="F9" s="1"/>
      <c r="G9" s="12">
        <v>0</v>
      </c>
      <c r="H9" s="6">
        <v>1</v>
      </c>
      <c r="I9" s="5">
        <v>1</v>
      </c>
      <c r="J9" s="14"/>
      <c r="K9" s="15">
        <f t="shared" si="0"/>
        <v>1</v>
      </c>
      <c r="L9" s="15">
        <f>K9</f>
        <v>1</v>
      </c>
      <c r="M9" s="1"/>
      <c r="N9" s="1"/>
      <c r="O9" s="114">
        <v>0</v>
      </c>
    </row>
    <row r="10" spans="1:15" ht="12.75">
      <c r="A10" s="106" t="s">
        <v>184</v>
      </c>
      <c r="B10" s="1"/>
      <c r="C10" s="6">
        <v>1</v>
      </c>
      <c r="D10" s="5">
        <v>10</v>
      </c>
      <c r="E10" s="1"/>
      <c r="F10" s="1"/>
      <c r="G10" s="12">
        <v>0</v>
      </c>
      <c r="H10" s="6">
        <v>1</v>
      </c>
      <c r="I10" s="5">
        <v>10</v>
      </c>
      <c r="J10" s="14"/>
      <c r="K10" s="15">
        <f t="shared" si="0"/>
        <v>10</v>
      </c>
      <c r="L10" s="58">
        <f>K10-1</f>
        <v>9</v>
      </c>
      <c r="M10" s="1"/>
      <c r="N10" s="1"/>
      <c r="O10" s="114">
        <v>0</v>
      </c>
    </row>
    <row r="11" spans="1:15" ht="12.75">
      <c r="A11" s="106" t="s">
        <v>172</v>
      </c>
      <c r="B11" s="1"/>
      <c r="C11" s="6">
        <v>1</v>
      </c>
      <c r="D11" s="5">
        <v>2</v>
      </c>
      <c r="E11" s="1"/>
      <c r="F11" s="1"/>
      <c r="G11" s="12">
        <v>0</v>
      </c>
      <c r="H11" s="6">
        <v>1</v>
      </c>
      <c r="I11" s="5">
        <v>2</v>
      </c>
      <c r="J11" s="14"/>
      <c r="K11" s="15">
        <f t="shared" si="0"/>
        <v>2</v>
      </c>
      <c r="L11" s="58">
        <f>K11-4</f>
        <v>-2</v>
      </c>
      <c r="M11" s="1"/>
      <c r="N11" s="1"/>
      <c r="O11" s="114">
        <v>0.5</v>
      </c>
    </row>
    <row r="12" spans="1:15" ht="13.5" thickBot="1">
      <c r="A12" s="77" t="s">
        <v>21</v>
      </c>
      <c r="B12" s="81"/>
      <c r="C12" s="81"/>
      <c r="D12" s="66">
        <f>SUM(D7:D11)</f>
        <v>18</v>
      </c>
      <c r="E12" s="81"/>
      <c r="F12" s="66">
        <f>SUM(F7:F11)</f>
        <v>0</v>
      </c>
      <c r="G12" s="107">
        <v>0</v>
      </c>
      <c r="H12" s="66"/>
      <c r="I12" s="66">
        <f>SUM(I7:I11)</f>
        <v>18</v>
      </c>
      <c r="J12" s="66"/>
      <c r="K12" s="66">
        <f t="shared" si="0"/>
        <v>18</v>
      </c>
      <c r="L12" s="66">
        <f>SUM(L7:L11)</f>
        <v>12</v>
      </c>
      <c r="M12" s="65"/>
      <c r="N12" s="65"/>
      <c r="O12" s="113">
        <f>SUM(O7:O11)</f>
        <v>1.5</v>
      </c>
    </row>
    <row r="17" ht="12.75">
      <c r="A17" s="61"/>
    </row>
    <row r="22" ht="30.75" customHeight="1"/>
  </sheetData>
  <sheetProtection/>
  <mergeCells count="10">
    <mergeCell ref="N5:O5"/>
    <mergeCell ref="M5:M6"/>
    <mergeCell ref="A1:L1"/>
    <mergeCell ref="H3:K3"/>
    <mergeCell ref="A5:A6"/>
    <mergeCell ref="B5:B6"/>
    <mergeCell ref="H5:I5"/>
    <mergeCell ref="J5:K5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O35"/>
  <sheetViews>
    <sheetView view="pageBreakPreview" zoomScale="107" zoomScaleSheetLayoutView="107" zoomScalePageLayoutView="0" workbookViewId="0" topLeftCell="A1">
      <pane xSplit="2" ySplit="6" topLeftCell="C22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Q27" sqref="Q27"/>
    </sheetView>
  </sheetViews>
  <sheetFormatPr defaultColWidth="9.140625" defaultRowHeight="12.75"/>
  <cols>
    <col min="1" max="1" width="41.28125" style="7" customWidth="1"/>
    <col min="2" max="2" width="9.7109375" style="7" hidden="1" customWidth="1"/>
    <col min="3" max="6" width="9.7109375" style="7" customWidth="1"/>
    <col min="7" max="7" width="10.7109375" style="7" customWidth="1"/>
    <col min="8" max="8" width="9.140625" style="7" customWidth="1"/>
    <col min="9" max="9" width="9.8515625" style="7" customWidth="1"/>
    <col min="10" max="10" width="9.140625" style="7" customWidth="1"/>
    <col min="11" max="11" width="11.8515625" style="7" customWidth="1"/>
    <col min="12" max="12" width="16.140625" style="7" hidden="1" customWidth="1"/>
    <col min="13" max="13" width="10.28125" style="7" hidden="1" customWidth="1"/>
    <col min="14" max="14" width="9.140625" style="7" customWidth="1"/>
    <col min="15" max="15" width="12.00390625" style="7" customWidth="1"/>
    <col min="16" max="16384" width="9.140625" style="7" customWidth="1"/>
  </cols>
  <sheetData>
    <row r="1" spans="1:13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156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2"/>
    </row>
    <row r="6" spans="1:15" s="10" customFormat="1" ht="12.75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28" t="s">
        <v>1</v>
      </c>
    </row>
    <row r="7" spans="1:15" s="10" customFormat="1" ht="12.75">
      <c r="A7" s="108" t="s">
        <v>46</v>
      </c>
      <c r="B7" s="2"/>
      <c r="C7" s="79">
        <v>15</v>
      </c>
      <c r="D7" s="68">
        <v>1.5</v>
      </c>
      <c r="E7" s="2"/>
      <c r="F7" s="2"/>
      <c r="G7" s="79">
        <v>0</v>
      </c>
      <c r="H7" s="79">
        <v>15</v>
      </c>
      <c r="I7" s="68">
        <v>1.5</v>
      </c>
      <c r="J7" s="25">
        <f aca="true" t="shared" si="0" ref="J7:J19">+H7</f>
        <v>15</v>
      </c>
      <c r="K7" s="15">
        <f>G7+I7</f>
        <v>1.5</v>
      </c>
      <c r="L7" s="13">
        <f>K7</f>
        <v>1.5</v>
      </c>
      <c r="M7" s="29"/>
      <c r="N7" s="25">
        <v>15</v>
      </c>
      <c r="O7" s="15">
        <v>1.5</v>
      </c>
    </row>
    <row r="8" spans="1:15" s="10" customFormat="1" ht="33" customHeight="1">
      <c r="A8" s="108" t="s">
        <v>73</v>
      </c>
      <c r="B8" s="2"/>
      <c r="C8" s="79">
        <v>1</v>
      </c>
      <c r="D8" s="68">
        <v>5</v>
      </c>
      <c r="E8" s="2"/>
      <c r="F8" s="2"/>
      <c r="G8" s="79">
        <v>0</v>
      </c>
      <c r="H8" s="79">
        <v>1</v>
      </c>
      <c r="I8" s="68">
        <v>5</v>
      </c>
      <c r="J8" s="25">
        <f t="shared" si="0"/>
        <v>1</v>
      </c>
      <c r="K8" s="15">
        <f aca="true" t="shared" si="1" ref="K8:K19">G8+I8</f>
        <v>5</v>
      </c>
      <c r="L8" s="13">
        <f aca="true" t="shared" si="2" ref="L8:L16">K8</f>
        <v>5</v>
      </c>
      <c r="M8" s="29"/>
      <c r="N8" s="25">
        <v>1</v>
      </c>
      <c r="O8" s="15">
        <v>2</v>
      </c>
    </row>
    <row r="9" spans="1:15" s="10" customFormat="1" ht="26.25">
      <c r="A9" s="108" t="s">
        <v>235</v>
      </c>
      <c r="B9" s="2"/>
      <c r="C9" s="79">
        <v>24</v>
      </c>
      <c r="D9" s="68">
        <v>3.6</v>
      </c>
      <c r="E9" s="2"/>
      <c r="F9" s="2"/>
      <c r="G9" s="79">
        <v>0</v>
      </c>
      <c r="H9" s="79">
        <v>24</v>
      </c>
      <c r="I9" s="68">
        <v>3.6</v>
      </c>
      <c r="J9" s="25">
        <f t="shared" si="0"/>
        <v>24</v>
      </c>
      <c r="K9" s="15">
        <f t="shared" si="1"/>
        <v>3.6</v>
      </c>
      <c r="L9" s="13">
        <f t="shared" si="2"/>
        <v>3.6</v>
      </c>
      <c r="M9" s="29"/>
      <c r="N9" s="25">
        <v>24</v>
      </c>
      <c r="O9" s="15">
        <v>3.6</v>
      </c>
    </row>
    <row r="10" spans="1:15" s="10" customFormat="1" ht="26.25">
      <c r="A10" s="108" t="s">
        <v>74</v>
      </c>
      <c r="B10" s="2"/>
      <c r="C10" s="79">
        <v>40</v>
      </c>
      <c r="D10" s="68">
        <v>2</v>
      </c>
      <c r="E10" s="2"/>
      <c r="F10" s="2"/>
      <c r="G10" s="79">
        <v>0</v>
      </c>
      <c r="H10" s="79">
        <v>40</v>
      </c>
      <c r="I10" s="68">
        <v>2</v>
      </c>
      <c r="J10" s="25">
        <f t="shared" si="0"/>
        <v>40</v>
      </c>
      <c r="K10" s="15">
        <f t="shared" si="1"/>
        <v>2</v>
      </c>
      <c r="L10" s="13">
        <f t="shared" si="2"/>
        <v>2</v>
      </c>
      <c r="M10" s="21"/>
      <c r="N10" s="25">
        <v>40</v>
      </c>
      <c r="O10" s="15">
        <v>2</v>
      </c>
    </row>
    <row r="11" spans="1:15" s="10" customFormat="1" ht="41.25" customHeight="1">
      <c r="A11" s="108" t="s">
        <v>57</v>
      </c>
      <c r="B11" s="2"/>
      <c r="C11" s="79">
        <v>2000</v>
      </c>
      <c r="D11" s="68">
        <v>2</v>
      </c>
      <c r="E11" s="2"/>
      <c r="F11" s="2"/>
      <c r="G11" s="79">
        <v>0</v>
      </c>
      <c r="H11" s="79">
        <v>2000</v>
      </c>
      <c r="I11" s="68">
        <v>2</v>
      </c>
      <c r="J11" s="25">
        <f t="shared" si="0"/>
        <v>2000</v>
      </c>
      <c r="K11" s="15">
        <f t="shared" si="1"/>
        <v>2</v>
      </c>
      <c r="L11" s="13">
        <f t="shared" si="2"/>
        <v>2</v>
      </c>
      <c r="M11" s="21"/>
      <c r="N11" s="25">
        <v>2000</v>
      </c>
      <c r="O11" s="15">
        <v>2</v>
      </c>
    </row>
    <row r="12" spans="1:15" s="10" customFormat="1" ht="42" customHeight="1">
      <c r="A12" s="108" t="s">
        <v>22</v>
      </c>
      <c r="B12" s="2"/>
      <c r="C12" s="79">
        <v>5</v>
      </c>
      <c r="D12" s="68">
        <v>50</v>
      </c>
      <c r="E12" s="2"/>
      <c r="F12" s="2"/>
      <c r="G12" s="79">
        <v>0</v>
      </c>
      <c r="H12" s="79">
        <v>5</v>
      </c>
      <c r="I12" s="68">
        <v>50</v>
      </c>
      <c r="J12" s="25">
        <f t="shared" si="0"/>
        <v>5</v>
      </c>
      <c r="K12" s="15">
        <f t="shared" si="1"/>
        <v>50</v>
      </c>
      <c r="L12" s="13">
        <f t="shared" si="2"/>
        <v>50</v>
      </c>
      <c r="M12" s="21"/>
      <c r="N12" s="25">
        <v>0</v>
      </c>
      <c r="O12" s="15">
        <v>0</v>
      </c>
    </row>
    <row r="13" spans="1:15" s="10" customFormat="1" ht="26.25">
      <c r="A13" s="63" t="s">
        <v>23</v>
      </c>
      <c r="B13" s="2"/>
      <c r="C13" s="79">
        <v>3800</v>
      </c>
      <c r="D13" s="68">
        <v>19</v>
      </c>
      <c r="E13" s="2"/>
      <c r="F13" s="2"/>
      <c r="G13" s="68">
        <v>0</v>
      </c>
      <c r="H13" s="79">
        <v>3800</v>
      </c>
      <c r="I13" s="68">
        <v>19</v>
      </c>
      <c r="J13" s="25">
        <f t="shared" si="0"/>
        <v>3800</v>
      </c>
      <c r="K13" s="15">
        <f t="shared" si="1"/>
        <v>19</v>
      </c>
      <c r="L13" s="57">
        <f>K13-9</f>
        <v>10</v>
      </c>
      <c r="M13" s="21"/>
      <c r="N13" s="25">
        <v>3800</v>
      </c>
      <c r="O13" s="15">
        <v>9.5</v>
      </c>
    </row>
    <row r="14" spans="1:15" s="10" customFormat="1" ht="41.25" customHeight="1">
      <c r="A14" s="63" t="s">
        <v>75</v>
      </c>
      <c r="B14" s="2"/>
      <c r="C14" s="79">
        <v>12</v>
      </c>
      <c r="D14" s="68">
        <v>30</v>
      </c>
      <c r="E14" s="2"/>
      <c r="F14" s="2"/>
      <c r="G14" s="68">
        <v>0</v>
      </c>
      <c r="H14" s="79">
        <v>12</v>
      </c>
      <c r="I14" s="68">
        <v>30</v>
      </c>
      <c r="J14" s="25">
        <f t="shared" si="0"/>
        <v>12</v>
      </c>
      <c r="K14" s="15">
        <f t="shared" si="1"/>
        <v>30</v>
      </c>
      <c r="L14" s="57">
        <f>K14-20</f>
        <v>10</v>
      </c>
      <c r="M14" s="21"/>
      <c r="N14" s="25">
        <v>10</v>
      </c>
      <c r="O14" s="15">
        <v>10</v>
      </c>
    </row>
    <row r="15" spans="1:15" s="10" customFormat="1" ht="39">
      <c r="A15" s="63" t="s">
        <v>52</v>
      </c>
      <c r="B15" s="2"/>
      <c r="C15" s="79">
        <v>190</v>
      </c>
      <c r="D15" s="68">
        <v>17.75</v>
      </c>
      <c r="E15" s="2"/>
      <c r="F15" s="2"/>
      <c r="G15" s="68">
        <v>0</v>
      </c>
      <c r="H15" s="79">
        <v>190</v>
      </c>
      <c r="I15" s="68">
        <v>17.75</v>
      </c>
      <c r="J15" s="25">
        <f t="shared" si="0"/>
        <v>190</v>
      </c>
      <c r="K15" s="15">
        <f t="shared" si="1"/>
        <v>17.75</v>
      </c>
      <c r="L15" s="57">
        <f>K15-7.75</f>
        <v>10</v>
      </c>
      <c r="M15" s="21"/>
      <c r="N15" s="25">
        <v>190</v>
      </c>
      <c r="O15" s="15">
        <v>17.75</v>
      </c>
    </row>
    <row r="16" spans="1:15" s="10" customFormat="1" ht="19.5" customHeight="1">
      <c r="A16" s="63" t="s">
        <v>62</v>
      </c>
      <c r="B16" s="2"/>
      <c r="C16" s="67"/>
      <c r="D16" s="68">
        <v>20</v>
      </c>
      <c r="E16" s="2"/>
      <c r="F16" s="2"/>
      <c r="G16" s="68">
        <v>0</v>
      </c>
      <c r="H16" s="67"/>
      <c r="I16" s="68">
        <v>20</v>
      </c>
      <c r="J16" s="25">
        <f t="shared" si="0"/>
        <v>0</v>
      </c>
      <c r="K16" s="15">
        <f t="shared" si="1"/>
        <v>20</v>
      </c>
      <c r="L16" s="13">
        <f t="shared" si="2"/>
        <v>20</v>
      </c>
      <c r="M16" s="21"/>
      <c r="N16" s="25">
        <v>0</v>
      </c>
      <c r="O16" s="15">
        <v>5</v>
      </c>
    </row>
    <row r="17" spans="1:15" s="10" customFormat="1" ht="27.75" customHeight="1">
      <c r="A17" s="63" t="s">
        <v>115</v>
      </c>
      <c r="B17" s="2"/>
      <c r="C17" s="67">
        <v>1</v>
      </c>
      <c r="D17" s="68">
        <v>15</v>
      </c>
      <c r="E17" s="2"/>
      <c r="F17" s="68"/>
      <c r="G17" s="68">
        <v>0</v>
      </c>
      <c r="H17" s="67">
        <v>1</v>
      </c>
      <c r="I17" s="68">
        <v>15</v>
      </c>
      <c r="J17" s="25">
        <f t="shared" si="0"/>
        <v>1</v>
      </c>
      <c r="K17" s="15">
        <f t="shared" si="1"/>
        <v>15</v>
      </c>
      <c r="L17" s="13"/>
      <c r="M17" s="21"/>
      <c r="N17" s="25">
        <v>1</v>
      </c>
      <c r="O17" s="15">
        <v>2</v>
      </c>
    </row>
    <row r="18" spans="1:15" s="10" customFormat="1" ht="19.5" customHeight="1">
      <c r="A18" s="63" t="s">
        <v>116</v>
      </c>
      <c r="B18" s="2"/>
      <c r="C18" s="67">
        <v>1</v>
      </c>
      <c r="D18" s="68">
        <v>12</v>
      </c>
      <c r="E18" s="2"/>
      <c r="F18" s="2"/>
      <c r="G18" s="68"/>
      <c r="H18" s="67">
        <v>1</v>
      </c>
      <c r="I18" s="68">
        <v>12</v>
      </c>
      <c r="J18" s="25">
        <f t="shared" si="0"/>
        <v>1</v>
      </c>
      <c r="K18" s="15">
        <f t="shared" si="1"/>
        <v>12</v>
      </c>
      <c r="L18" s="13"/>
      <c r="M18" s="21"/>
      <c r="N18" s="25">
        <v>1</v>
      </c>
      <c r="O18" s="15">
        <v>6</v>
      </c>
    </row>
    <row r="19" spans="1:15" s="10" customFormat="1" ht="19.5" customHeight="1">
      <c r="A19" s="63" t="s">
        <v>44</v>
      </c>
      <c r="B19" s="2"/>
      <c r="C19" s="67"/>
      <c r="D19" s="68">
        <v>2</v>
      </c>
      <c r="E19" s="2"/>
      <c r="F19" s="2"/>
      <c r="G19" s="68"/>
      <c r="H19" s="67"/>
      <c r="I19" s="68">
        <v>2</v>
      </c>
      <c r="J19" s="25">
        <f t="shared" si="0"/>
        <v>0</v>
      </c>
      <c r="K19" s="15">
        <f t="shared" si="1"/>
        <v>2</v>
      </c>
      <c r="L19" s="13"/>
      <c r="M19" s="21"/>
      <c r="N19" s="25">
        <v>0</v>
      </c>
      <c r="O19" s="15">
        <v>1</v>
      </c>
    </row>
    <row r="20" spans="1:15" ht="13.5" thickBot="1">
      <c r="A20" s="77" t="s">
        <v>21</v>
      </c>
      <c r="B20" s="81"/>
      <c r="C20" s="81"/>
      <c r="D20" s="66">
        <f>SUM(D7:D19)</f>
        <v>179.85</v>
      </c>
      <c r="E20" s="81"/>
      <c r="F20" s="66">
        <f>SUM(F7:F19)</f>
        <v>0</v>
      </c>
      <c r="G20" s="66">
        <f>SUM(G7:G19)</f>
        <v>0</v>
      </c>
      <c r="H20" s="75"/>
      <c r="I20" s="66">
        <f>SUM(I7:I19)</f>
        <v>179.85</v>
      </c>
      <c r="J20" s="75"/>
      <c r="K20" s="66">
        <f>SUM(K7:K19)</f>
        <v>179.85</v>
      </c>
      <c r="L20" s="95">
        <f>SUM(L7:L16)</f>
        <v>114.1</v>
      </c>
      <c r="M20" s="65"/>
      <c r="N20" s="75"/>
      <c r="O20" s="66">
        <f>SUM(O7:O19)</f>
        <v>62.35</v>
      </c>
    </row>
    <row r="35" ht="12.75">
      <c r="A35" s="61"/>
    </row>
    <row r="40" ht="30.75" customHeight="1"/>
  </sheetData>
  <sheetProtection/>
  <mergeCells count="10">
    <mergeCell ref="N5:O5"/>
    <mergeCell ref="H5:I5"/>
    <mergeCell ref="A1:M1"/>
    <mergeCell ref="J5:K5"/>
    <mergeCell ref="M5:M6"/>
    <mergeCell ref="A5:A6"/>
    <mergeCell ref="B5:B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"/>
  <sheetViews>
    <sheetView view="pageBreakPreview" zoomScale="102" zoomScaleNormal="75" zoomScaleSheetLayoutView="102" zoomScalePageLayoutView="0" workbookViewId="0" topLeftCell="C7">
      <selection activeCell="J20" sqref="J20"/>
    </sheetView>
  </sheetViews>
  <sheetFormatPr defaultColWidth="9.140625" defaultRowHeight="12.75"/>
  <cols>
    <col min="1" max="1" width="41.28125" style="7" customWidth="1"/>
    <col min="2" max="2" width="9.7109375" style="7" hidden="1" customWidth="1"/>
    <col min="3" max="6" width="9.7109375" style="7" customWidth="1"/>
    <col min="7" max="7" width="10.7109375" style="7" customWidth="1"/>
    <col min="8" max="8" width="8.140625" style="7" customWidth="1"/>
    <col min="9" max="9" width="8.8515625" style="7" customWidth="1"/>
    <col min="10" max="10" width="8.140625" style="7" customWidth="1"/>
    <col min="11" max="11" width="11.421875" style="7" customWidth="1"/>
    <col min="12" max="12" width="15.421875" style="7" hidden="1" customWidth="1"/>
    <col min="13" max="13" width="0" style="7" hidden="1" customWidth="1"/>
    <col min="14" max="16384" width="9.140625" style="7" customWidth="1"/>
  </cols>
  <sheetData>
    <row r="1" spans="1:13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207</v>
      </c>
      <c r="I3" s="140"/>
      <c r="J3" s="140"/>
      <c r="K3" s="140"/>
    </row>
    <row r="4" ht="13.5" thickBot="1">
      <c r="L4" s="7" t="s">
        <v>60</v>
      </c>
    </row>
    <row r="5" spans="1:15" s="10" customFormat="1" ht="57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12.75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5" s="10" customFormat="1" ht="26.25">
      <c r="A7" s="63" t="s">
        <v>54</v>
      </c>
      <c r="B7" s="2"/>
      <c r="C7" s="67">
        <v>9</v>
      </c>
      <c r="D7" s="68">
        <f>C7*5</f>
        <v>45</v>
      </c>
      <c r="E7" s="2"/>
      <c r="F7" s="2"/>
      <c r="G7" s="39">
        <v>0</v>
      </c>
      <c r="H7" s="67">
        <v>9</v>
      </c>
      <c r="I7" s="68">
        <f>H7*5</f>
        <v>45</v>
      </c>
      <c r="J7" s="27">
        <f>H7</f>
        <v>9</v>
      </c>
      <c r="K7" s="15">
        <f aca="true" t="shared" si="0" ref="K7:K12">G7+I7</f>
        <v>45</v>
      </c>
      <c r="L7" s="13">
        <f>K7</f>
        <v>45</v>
      </c>
      <c r="M7" s="21"/>
      <c r="N7" s="21">
        <v>9</v>
      </c>
      <c r="O7" s="114">
        <f>K7+M7</f>
        <v>45</v>
      </c>
    </row>
    <row r="8" spans="1:15" s="10" customFormat="1" ht="24.75" customHeight="1">
      <c r="A8" s="63" t="s">
        <v>55</v>
      </c>
      <c r="B8" s="2"/>
      <c r="C8" s="67"/>
      <c r="D8" s="68">
        <v>6</v>
      </c>
      <c r="E8" s="2"/>
      <c r="F8" s="2"/>
      <c r="G8" s="39">
        <v>0</v>
      </c>
      <c r="H8" s="67"/>
      <c r="I8" s="68">
        <v>6</v>
      </c>
      <c r="J8" s="25"/>
      <c r="K8" s="15">
        <f t="shared" si="0"/>
        <v>6</v>
      </c>
      <c r="L8" s="13">
        <f>K8</f>
        <v>6</v>
      </c>
      <c r="M8" s="21"/>
      <c r="N8" s="21"/>
      <c r="O8" s="114">
        <f>K8+M8</f>
        <v>6</v>
      </c>
    </row>
    <row r="9" spans="1:15" s="10" customFormat="1" ht="24.75" customHeight="1">
      <c r="A9" s="63" t="s">
        <v>206</v>
      </c>
      <c r="B9" s="2"/>
      <c r="C9" s="67"/>
      <c r="D9" s="68">
        <v>6</v>
      </c>
      <c r="E9" s="2"/>
      <c r="F9" s="2"/>
      <c r="G9" s="39">
        <v>0</v>
      </c>
      <c r="H9" s="67"/>
      <c r="I9" s="68">
        <v>6</v>
      </c>
      <c r="J9" s="25"/>
      <c r="K9" s="15">
        <f t="shared" si="0"/>
        <v>6</v>
      </c>
      <c r="L9" s="13"/>
      <c r="M9" s="21"/>
      <c r="N9" s="21"/>
      <c r="O9" s="114">
        <f>K9+M9</f>
        <v>6</v>
      </c>
    </row>
    <row r="10" spans="1:15" s="10" customFormat="1" ht="23.25" customHeight="1">
      <c r="A10" s="63" t="s">
        <v>76</v>
      </c>
      <c r="B10" s="2"/>
      <c r="C10" s="67"/>
      <c r="D10" s="68">
        <v>10</v>
      </c>
      <c r="E10" s="2"/>
      <c r="F10" s="2"/>
      <c r="G10" s="39">
        <v>0</v>
      </c>
      <c r="H10" s="67"/>
      <c r="I10" s="68">
        <v>10</v>
      </c>
      <c r="J10" s="25"/>
      <c r="K10" s="15">
        <f t="shared" si="0"/>
        <v>10</v>
      </c>
      <c r="L10" s="13">
        <f>K10</f>
        <v>10</v>
      </c>
      <c r="M10" s="21"/>
      <c r="N10" s="21"/>
      <c r="O10" s="114">
        <f>K10+M10</f>
        <v>10</v>
      </c>
    </row>
    <row r="11" spans="1:15" s="10" customFormat="1" ht="26.25">
      <c r="A11" s="63" t="s">
        <v>77</v>
      </c>
      <c r="B11" s="2"/>
      <c r="C11" s="67"/>
      <c r="D11" s="68">
        <v>5</v>
      </c>
      <c r="E11" s="2"/>
      <c r="F11" s="2"/>
      <c r="G11" s="39">
        <v>0</v>
      </c>
      <c r="H11" s="67"/>
      <c r="I11" s="68">
        <v>5</v>
      </c>
      <c r="J11" s="25"/>
      <c r="K11" s="15">
        <f t="shared" si="0"/>
        <v>5</v>
      </c>
      <c r="L11" s="13">
        <f>K11</f>
        <v>5</v>
      </c>
      <c r="M11" s="21"/>
      <c r="N11" s="21"/>
      <c r="O11" s="114">
        <f>K11+M11</f>
        <v>5</v>
      </c>
    </row>
    <row r="12" spans="1:15" ht="13.5" thickBot="1">
      <c r="A12" s="77" t="s">
        <v>21</v>
      </c>
      <c r="B12" s="81"/>
      <c r="C12" s="81"/>
      <c r="D12" s="66">
        <f>SUM(D7:D11)</f>
        <v>72</v>
      </c>
      <c r="E12" s="81"/>
      <c r="F12" s="66">
        <f>SUM(F7:F11)</f>
        <v>0</v>
      </c>
      <c r="G12" s="96">
        <v>0</v>
      </c>
      <c r="H12" s="82">
        <f>SUM(H7:H11)</f>
        <v>9</v>
      </c>
      <c r="I12" s="66">
        <f>SUM(I7:I11)</f>
        <v>72</v>
      </c>
      <c r="J12" s="82">
        <f>SUM(J7:J11)</f>
        <v>9</v>
      </c>
      <c r="K12" s="66">
        <f t="shared" si="0"/>
        <v>72</v>
      </c>
      <c r="L12" s="95">
        <f>SUM(L7:L11)</f>
        <v>66</v>
      </c>
      <c r="M12" s="65"/>
      <c r="N12" s="87">
        <f>SUM(N7:N11)</f>
        <v>9</v>
      </c>
      <c r="O12" s="113">
        <f>SUM(O7:O11)</f>
        <v>72</v>
      </c>
    </row>
    <row r="16" ht="12.75">
      <c r="A16" s="61"/>
    </row>
    <row r="21" ht="30.75" customHeight="1"/>
  </sheetData>
  <sheetProtection/>
  <mergeCells count="10">
    <mergeCell ref="N5:O5"/>
    <mergeCell ref="A1:M1"/>
    <mergeCell ref="J5:K5"/>
    <mergeCell ref="M5:M6"/>
    <mergeCell ref="H5:I5"/>
    <mergeCell ref="A5:A6"/>
    <mergeCell ref="B5:B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90" r:id="rId1"/>
  <headerFooter alignWithMargins="0">
    <oddHeader>&amp;L&amp;A&amp;R&amp;P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O40"/>
  <sheetViews>
    <sheetView view="pageBreakPreview" zoomScale="88" zoomScaleNormal="85" zoomScaleSheetLayoutView="88" zoomScalePageLayoutView="0" workbookViewId="0" topLeftCell="A1">
      <pane xSplit="2" ySplit="5" topLeftCell="C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K36" sqref="K36"/>
    </sheetView>
  </sheetViews>
  <sheetFormatPr defaultColWidth="9.140625" defaultRowHeight="12.75"/>
  <cols>
    <col min="1" max="1" width="41.28125" style="7" customWidth="1"/>
    <col min="2" max="2" width="9.7109375" style="7" hidden="1" customWidth="1"/>
    <col min="3" max="3" width="9.7109375" style="7" customWidth="1"/>
    <col min="4" max="4" width="11.28125" style="7" customWidth="1"/>
    <col min="5" max="5" width="9.7109375" style="7" customWidth="1"/>
    <col min="6" max="6" width="10.57421875" style="7" customWidth="1"/>
    <col min="7" max="7" width="11.57421875" style="7" customWidth="1"/>
    <col min="8" max="8" width="12.8515625" style="7" customWidth="1"/>
    <col min="9" max="9" width="12.28125" style="7" customWidth="1"/>
    <col min="10" max="10" width="7.8515625" style="7" customWidth="1"/>
    <col min="11" max="11" width="13.140625" style="7" customWidth="1"/>
    <col min="12" max="12" width="16.140625" style="7" hidden="1" customWidth="1"/>
    <col min="13" max="13" width="10.28125" style="7" hidden="1" customWidth="1"/>
    <col min="14" max="14" width="10.57421875" style="7" bestFit="1" customWidth="1"/>
    <col min="15" max="15" width="11.57421875" style="7" customWidth="1"/>
    <col min="16" max="16384" width="9.140625" style="7" customWidth="1"/>
  </cols>
  <sheetData>
    <row r="1" spans="1:13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157</v>
      </c>
      <c r="I3" s="140"/>
      <c r="J3" s="140"/>
      <c r="K3" s="140"/>
    </row>
    <row r="4" ht="13.5" thickBot="1">
      <c r="L4" s="7" t="s">
        <v>60</v>
      </c>
    </row>
    <row r="5" spans="1:15" s="10" customFormat="1" ht="39" customHeight="1">
      <c r="A5" s="115" t="s">
        <v>126</v>
      </c>
      <c r="B5" s="73"/>
      <c r="C5" s="132" t="s">
        <v>226</v>
      </c>
      <c r="D5" s="132"/>
      <c r="E5" s="132" t="s">
        <v>230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 t="s">
        <v>1</v>
      </c>
      <c r="M5" s="94"/>
      <c r="N5" s="132" t="s">
        <v>234</v>
      </c>
      <c r="O5" s="133"/>
    </row>
    <row r="6" spans="1:15" s="10" customFormat="1" ht="12.75">
      <c r="A6" s="116"/>
      <c r="B6" s="2"/>
      <c r="C6" s="2" t="s">
        <v>0</v>
      </c>
      <c r="D6" s="2" t="s">
        <v>1</v>
      </c>
      <c r="E6" s="2" t="s">
        <v>0</v>
      </c>
      <c r="F6" s="2" t="s">
        <v>1</v>
      </c>
      <c r="G6" s="2" t="s">
        <v>1</v>
      </c>
      <c r="H6" s="2" t="s">
        <v>0</v>
      </c>
      <c r="I6" s="28" t="s">
        <v>1</v>
      </c>
      <c r="J6" s="2" t="s">
        <v>0</v>
      </c>
      <c r="K6" s="28" t="s">
        <v>1</v>
      </c>
      <c r="L6" s="11"/>
      <c r="M6" s="11"/>
      <c r="N6" s="2" t="s">
        <v>0</v>
      </c>
      <c r="O6" s="111" t="s">
        <v>1</v>
      </c>
    </row>
    <row r="7" spans="1:15" s="10" customFormat="1" ht="26.25">
      <c r="A7" s="108" t="s">
        <v>24</v>
      </c>
      <c r="B7" s="2"/>
      <c r="C7" s="2"/>
      <c r="D7" s="39">
        <v>853.8</v>
      </c>
      <c r="E7" s="2"/>
      <c r="F7" s="43">
        <v>665.15639</v>
      </c>
      <c r="G7" s="40">
        <v>0</v>
      </c>
      <c r="H7" s="33"/>
      <c r="I7" s="39">
        <v>1141.8</v>
      </c>
      <c r="J7" s="41">
        <f aca="true" t="shared" si="0" ref="J7:J29">+H7</f>
        <v>0</v>
      </c>
      <c r="K7" s="42">
        <f>G7+I7</f>
        <v>1141.8</v>
      </c>
      <c r="L7" s="13">
        <f>K7</f>
        <v>1141.8</v>
      </c>
      <c r="M7" s="21"/>
      <c r="N7" s="33">
        <v>0</v>
      </c>
      <c r="O7" s="112">
        <f>1141.8-165.6</f>
        <v>976.1999999999999</v>
      </c>
    </row>
    <row r="8" spans="1:15" s="10" customFormat="1" ht="12.75">
      <c r="A8" s="108" t="s">
        <v>25</v>
      </c>
      <c r="B8" s="2"/>
      <c r="C8" s="2"/>
      <c r="D8" s="39">
        <v>2</v>
      </c>
      <c r="E8" s="2"/>
      <c r="F8" s="43">
        <v>0.95</v>
      </c>
      <c r="G8" s="40">
        <v>0</v>
      </c>
      <c r="H8" s="33"/>
      <c r="I8" s="39">
        <v>2</v>
      </c>
      <c r="J8" s="41">
        <f t="shared" si="0"/>
        <v>0</v>
      </c>
      <c r="K8" s="42">
        <f>G8+I8</f>
        <v>2</v>
      </c>
      <c r="L8" s="56">
        <f aca="true" t="shared" si="1" ref="L8:L18">K8</f>
        <v>2</v>
      </c>
      <c r="M8" s="21"/>
      <c r="N8" s="33">
        <v>0</v>
      </c>
      <c r="O8" s="112">
        <v>1.5</v>
      </c>
    </row>
    <row r="9" spans="1:15" s="10" customFormat="1" ht="26.25">
      <c r="A9" s="108" t="s">
        <v>26</v>
      </c>
      <c r="B9" s="2"/>
      <c r="C9" s="2"/>
      <c r="D9" s="39">
        <v>150</v>
      </c>
      <c r="E9" s="2"/>
      <c r="F9" s="43">
        <v>37.10992</v>
      </c>
      <c r="G9" s="40">
        <v>0</v>
      </c>
      <c r="H9" s="33"/>
      <c r="I9" s="39">
        <v>150</v>
      </c>
      <c r="J9" s="41">
        <f t="shared" si="0"/>
        <v>0</v>
      </c>
      <c r="K9" s="42">
        <f aca="true" t="shared" si="2" ref="K9:K20">G9+I9</f>
        <v>150</v>
      </c>
      <c r="L9" s="56">
        <f t="shared" si="1"/>
        <v>150</v>
      </c>
      <c r="M9" s="21"/>
      <c r="N9" s="33">
        <v>0</v>
      </c>
      <c r="O9" s="112">
        <v>60</v>
      </c>
    </row>
    <row r="10" spans="1:15" s="10" customFormat="1" ht="26.25">
      <c r="A10" s="117" t="s">
        <v>27</v>
      </c>
      <c r="B10" s="2"/>
      <c r="C10" s="2"/>
      <c r="D10" s="39">
        <v>300</v>
      </c>
      <c r="E10" s="2"/>
      <c r="F10" s="43">
        <v>96.51134</v>
      </c>
      <c r="G10" s="40">
        <v>0</v>
      </c>
      <c r="H10" s="33"/>
      <c r="I10" s="39">
        <v>300</v>
      </c>
      <c r="J10" s="41">
        <f t="shared" si="0"/>
        <v>0</v>
      </c>
      <c r="K10" s="42">
        <f t="shared" si="2"/>
        <v>300</v>
      </c>
      <c r="L10" s="38">
        <v>60</v>
      </c>
      <c r="M10" s="21"/>
      <c r="N10" s="33">
        <v>0</v>
      </c>
      <c r="O10" s="112">
        <v>150</v>
      </c>
    </row>
    <row r="11" spans="1:15" s="10" customFormat="1" ht="12.75">
      <c r="A11" s="108" t="s">
        <v>28</v>
      </c>
      <c r="B11" s="2"/>
      <c r="C11" s="2"/>
      <c r="D11" s="39">
        <v>100</v>
      </c>
      <c r="E11" s="2"/>
      <c r="F11" s="43">
        <v>52.97459</v>
      </c>
      <c r="G11" s="40">
        <v>0</v>
      </c>
      <c r="H11" s="33"/>
      <c r="I11" s="39">
        <v>100</v>
      </c>
      <c r="J11" s="41">
        <f t="shared" si="0"/>
        <v>0</v>
      </c>
      <c r="K11" s="42">
        <f t="shared" si="2"/>
        <v>100</v>
      </c>
      <c r="L11" s="13">
        <f t="shared" si="1"/>
        <v>100</v>
      </c>
      <c r="M11" s="12"/>
      <c r="N11" s="33">
        <v>0</v>
      </c>
      <c r="O11" s="112">
        <v>100</v>
      </c>
    </row>
    <row r="12" spans="1:15" s="10" customFormat="1" ht="26.25">
      <c r="A12" s="108" t="s">
        <v>29</v>
      </c>
      <c r="B12" s="2"/>
      <c r="C12" s="2"/>
      <c r="D12" s="39">
        <v>20</v>
      </c>
      <c r="E12" s="2"/>
      <c r="F12" s="43">
        <v>1.19673</v>
      </c>
      <c r="G12" s="40">
        <v>0</v>
      </c>
      <c r="H12" s="33"/>
      <c r="I12" s="39">
        <v>20</v>
      </c>
      <c r="J12" s="41">
        <f t="shared" si="0"/>
        <v>0</v>
      </c>
      <c r="K12" s="42">
        <f t="shared" si="2"/>
        <v>20</v>
      </c>
      <c r="L12" s="13">
        <f t="shared" si="1"/>
        <v>20</v>
      </c>
      <c r="M12" s="21"/>
      <c r="N12" s="33">
        <v>0</v>
      </c>
      <c r="O12" s="112">
        <v>5</v>
      </c>
    </row>
    <row r="13" spans="1:15" s="10" customFormat="1" ht="26.25">
      <c r="A13" s="108" t="s">
        <v>82</v>
      </c>
      <c r="B13" s="2"/>
      <c r="C13" s="2"/>
      <c r="D13" s="39">
        <v>50</v>
      </c>
      <c r="E13" s="2"/>
      <c r="F13" s="43">
        <v>8.37398</v>
      </c>
      <c r="G13" s="40">
        <v>0</v>
      </c>
      <c r="H13" s="33"/>
      <c r="I13" s="39">
        <v>50</v>
      </c>
      <c r="J13" s="41">
        <f t="shared" si="0"/>
        <v>0</v>
      </c>
      <c r="K13" s="42">
        <f t="shared" si="2"/>
        <v>50</v>
      </c>
      <c r="L13" s="13">
        <f t="shared" si="1"/>
        <v>50</v>
      </c>
      <c r="M13" s="21"/>
      <c r="N13" s="33">
        <v>0</v>
      </c>
      <c r="O13" s="112">
        <v>20</v>
      </c>
    </row>
    <row r="14" spans="1:15" s="10" customFormat="1" ht="12.75">
      <c r="A14" s="108" t="s">
        <v>46</v>
      </c>
      <c r="B14" s="2"/>
      <c r="C14" s="2"/>
      <c r="D14" s="43">
        <v>100</v>
      </c>
      <c r="E14" s="2"/>
      <c r="F14" s="43">
        <v>67.35625</v>
      </c>
      <c r="G14" s="40">
        <v>0</v>
      </c>
      <c r="H14" s="33"/>
      <c r="I14" s="43">
        <v>100</v>
      </c>
      <c r="J14" s="41">
        <f t="shared" si="0"/>
        <v>0</v>
      </c>
      <c r="K14" s="42">
        <f t="shared" si="2"/>
        <v>100</v>
      </c>
      <c r="L14" s="38">
        <v>50</v>
      </c>
      <c r="M14" s="21"/>
      <c r="N14" s="33">
        <v>0</v>
      </c>
      <c r="O14" s="112">
        <v>100</v>
      </c>
    </row>
    <row r="15" spans="1:15" s="10" customFormat="1" ht="12.75">
      <c r="A15" s="108" t="s">
        <v>30</v>
      </c>
      <c r="B15" s="2"/>
      <c r="C15" s="2"/>
      <c r="D15" s="39">
        <v>25</v>
      </c>
      <c r="E15" s="2"/>
      <c r="F15" s="43">
        <v>3.99936</v>
      </c>
      <c r="G15" s="40">
        <v>0</v>
      </c>
      <c r="H15" s="33"/>
      <c r="I15" s="39">
        <v>25</v>
      </c>
      <c r="J15" s="41">
        <f t="shared" si="0"/>
        <v>0</v>
      </c>
      <c r="K15" s="42">
        <f t="shared" si="2"/>
        <v>25</v>
      </c>
      <c r="L15" s="38">
        <f t="shared" si="1"/>
        <v>25</v>
      </c>
      <c r="M15" s="21"/>
      <c r="N15" s="33">
        <v>0</v>
      </c>
      <c r="O15" s="112">
        <v>20</v>
      </c>
    </row>
    <row r="16" spans="1:15" s="10" customFormat="1" ht="26.25">
      <c r="A16" s="108" t="s">
        <v>99</v>
      </c>
      <c r="B16" s="2"/>
      <c r="C16" s="2"/>
      <c r="D16" s="39">
        <v>25</v>
      </c>
      <c r="E16" s="2"/>
      <c r="F16" s="43">
        <v>14.52855</v>
      </c>
      <c r="G16" s="40">
        <v>0</v>
      </c>
      <c r="H16" s="33"/>
      <c r="I16" s="39">
        <v>30</v>
      </c>
      <c r="J16" s="41">
        <f t="shared" si="0"/>
        <v>0</v>
      </c>
      <c r="K16" s="42">
        <f t="shared" si="2"/>
        <v>30</v>
      </c>
      <c r="L16" s="13">
        <f t="shared" si="1"/>
        <v>30</v>
      </c>
      <c r="M16" s="21"/>
      <c r="N16" s="33">
        <v>0</v>
      </c>
      <c r="O16" s="112">
        <v>25</v>
      </c>
    </row>
    <row r="17" spans="1:15" s="10" customFormat="1" ht="12.75">
      <c r="A17" s="108" t="s">
        <v>31</v>
      </c>
      <c r="B17" s="2"/>
      <c r="C17" s="2"/>
      <c r="D17" s="39">
        <v>25</v>
      </c>
      <c r="E17" s="2"/>
      <c r="F17" s="43">
        <v>0.43207</v>
      </c>
      <c r="G17" s="40">
        <v>0</v>
      </c>
      <c r="H17" s="33"/>
      <c r="I17" s="39">
        <v>25</v>
      </c>
      <c r="J17" s="41">
        <f t="shared" si="0"/>
        <v>0</v>
      </c>
      <c r="K17" s="42">
        <f t="shared" si="2"/>
        <v>25</v>
      </c>
      <c r="L17" s="56">
        <f t="shared" si="1"/>
        <v>25</v>
      </c>
      <c r="M17" s="21"/>
      <c r="N17" s="33">
        <v>0</v>
      </c>
      <c r="O17" s="112">
        <v>12.5</v>
      </c>
    </row>
    <row r="18" spans="1:15" s="10" customFormat="1" ht="12.75">
      <c r="A18" s="108" t="s">
        <v>32</v>
      </c>
      <c r="B18" s="2"/>
      <c r="C18" s="2"/>
      <c r="D18" s="39">
        <v>5</v>
      </c>
      <c r="E18" s="2"/>
      <c r="F18" s="43">
        <v>0.73945</v>
      </c>
      <c r="G18" s="40">
        <v>0</v>
      </c>
      <c r="H18" s="33"/>
      <c r="I18" s="39">
        <v>5</v>
      </c>
      <c r="J18" s="41">
        <f t="shared" si="0"/>
        <v>0</v>
      </c>
      <c r="K18" s="42">
        <f t="shared" si="2"/>
        <v>5</v>
      </c>
      <c r="L18" s="13">
        <f t="shared" si="1"/>
        <v>5</v>
      </c>
      <c r="M18" s="21"/>
      <c r="N18" s="33">
        <v>0</v>
      </c>
      <c r="O18" s="112">
        <v>2.5</v>
      </c>
    </row>
    <row r="19" spans="1:15" s="10" customFormat="1" ht="52.5">
      <c r="A19" s="108" t="s">
        <v>70</v>
      </c>
      <c r="B19" s="2"/>
      <c r="C19" s="2"/>
      <c r="D19" s="39">
        <v>100</v>
      </c>
      <c r="E19" s="2"/>
      <c r="F19" s="43">
        <v>0.42851</v>
      </c>
      <c r="G19" s="40">
        <v>0</v>
      </c>
      <c r="H19" s="33"/>
      <c r="I19" s="39">
        <v>100</v>
      </c>
      <c r="J19" s="41">
        <f t="shared" si="0"/>
        <v>0</v>
      </c>
      <c r="K19" s="42">
        <f t="shared" si="2"/>
        <v>100</v>
      </c>
      <c r="L19" s="38">
        <v>50</v>
      </c>
      <c r="M19" s="21"/>
      <c r="N19" s="33">
        <v>0</v>
      </c>
      <c r="O19" s="112">
        <v>100</v>
      </c>
    </row>
    <row r="20" spans="1:15" s="10" customFormat="1" ht="12.75">
      <c r="A20" s="108" t="s">
        <v>33</v>
      </c>
      <c r="B20" s="2"/>
      <c r="C20" s="2"/>
      <c r="D20" s="39">
        <v>10</v>
      </c>
      <c r="E20" s="2"/>
      <c r="F20" s="43">
        <v>4.11797</v>
      </c>
      <c r="G20" s="40">
        <v>0</v>
      </c>
      <c r="H20" s="33"/>
      <c r="I20" s="39">
        <v>10</v>
      </c>
      <c r="J20" s="41">
        <f t="shared" si="0"/>
        <v>0</v>
      </c>
      <c r="K20" s="42">
        <f t="shared" si="2"/>
        <v>10</v>
      </c>
      <c r="L20" s="13">
        <f aca="true" t="shared" si="3" ref="L20:L37">K20</f>
        <v>10</v>
      </c>
      <c r="M20" s="21"/>
      <c r="N20" s="33">
        <v>0</v>
      </c>
      <c r="O20" s="112">
        <v>10</v>
      </c>
    </row>
    <row r="21" spans="1:15" s="10" customFormat="1" ht="12.75">
      <c r="A21" s="108" t="s">
        <v>34</v>
      </c>
      <c r="B21" s="2"/>
      <c r="C21" s="2"/>
      <c r="D21" s="39">
        <v>30</v>
      </c>
      <c r="E21" s="2"/>
      <c r="F21" s="43">
        <v>9.18834</v>
      </c>
      <c r="G21" s="40">
        <v>0</v>
      </c>
      <c r="H21" s="33"/>
      <c r="I21" s="39">
        <v>30</v>
      </c>
      <c r="J21" s="41">
        <f t="shared" si="0"/>
        <v>0</v>
      </c>
      <c r="K21" s="42">
        <f aca="true" t="shared" si="4" ref="K21:K31">G21+I21</f>
        <v>30</v>
      </c>
      <c r="L21" s="13">
        <f t="shared" si="3"/>
        <v>30</v>
      </c>
      <c r="M21" s="21"/>
      <c r="N21" s="33">
        <v>0</v>
      </c>
      <c r="O21" s="112">
        <v>20</v>
      </c>
    </row>
    <row r="22" spans="1:15" s="10" customFormat="1" ht="12.75">
      <c r="A22" s="108" t="s">
        <v>100</v>
      </c>
      <c r="B22" s="2"/>
      <c r="C22" s="2"/>
      <c r="D22" s="39">
        <v>50</v>
      </c>
      <c r="E22" s="2"/>
      <c r="F22" s="43">
        <v>1.3673</v>
      </c>
      <c r="G22" s="40">
        <v>0</v>
      </c>
      <c r="H22" s="33"/>
      <c r="I22" s="39">
        <v>50</v>
      </c>
      <c r="J22" s="41">
        <f t="shared" si="0"/>
        <v>0</v>
      </c>
      <c r="K22" s="42">
        <f t="shared" si="4"/>
        <v>50</v>
      </c>
      <c r="L22" s="56">
        <f t="shared" si="3"/>
        <v>50</v>
      </c>
      <c r="M22" s="21"/>
      <c r="N22" s="33">
        <v>0</v>
      </c>
      <c r="O22" s="112">
        <v>40</v>
      </c>
    </row>
    <row r="23" spans="1:15" s="10" customFormat="1" ht="12.75">
      <c r="A23" s="108" t="s">
        <v>35</v>
      </c>
      <c r="B23" s="2"/>
      <c r="C23" s="2"/>
      <c r="D23" s="39">
        <v>200</v>
      </c>
      <c r="E23" s="2"/>
      <c r="F23" s="43">
        <v>23.04809</v>
      </c>
      <c r="G23" s="40">
        <v>0</v>
      </c>
      <c r="H23" s="33"/>
      <c r="I23" s="39">
        <v>200</v>
      </c>
      <c r="J23" s="41">
        <f t="shared" si="0"/>
        <v>0</v>
      </c>
      <c r="K23" s="42">
        <v>150</v>
      </c>
      <c r="L23" s="38">
        <v>190</v>
      </c>
      <c r="M23" s="21"/>
      <c r="N23" s="33">
        <v>0</v>
      </c>
      <c r="O23" s="112">
        <v>50</v>
      </c>
    </row>
    <row r="24" spans="1:15" s="10" customFormat="1" ht="26.25">
      <c r="A24" s="108" t="s">
        <v>238</v>
      </c>
      <c r="B24" s="2"/>
      <c r="C24" s="2"/>
      <c r="D24" s="39">
        <v>10</v>
      </c>
      <c r="E24" s="2"/>
      <c r="F24" s="43"/>
      <c r="G24" s="40">
        <v>0</v>
      </c>
      <c r="H24" s="33"/>
      <c r="I24" s="39">
        <v>10</v>
      </c>
      <c r="J24" s="41">
        <f t="shared" si="0"/>
        <v>0</v>
      </c>
      <c r="K24" s="42">
        <f t="shared" si="4"/>
        <v>10</v>
      </c>
      <c r="L24" s="56">
        <f t="shared" si="3"/>
        <v>10</v>
      </c>
      <c r="M24" s="21"/>
      <c r="N24" s="33">
        <v>0</v>
      </c>
      <c r="O24" s="112">
        <v>5</v>
      </c>
    </row>
    <row r="25" spans="1:15" s="10" customFormat="1" ht="12.75">
      <c r="A25" s="108" t="s">
        <v>36</v>
      </c>
      <c r="B25" s="2"/>
      <c r="C25" s="2"/>
      <c r="D25" s="39">
        <v>10</v>
      </c>
      <c r="E25" s="2"/>
      <c r="F25" s="43"/>
      <c r="G25" s="40">
        <v>0</v>
      </c>
      <c r="H25" s="33"/>
      <c r="I25" s="39">
        <v>10</v>
      </c>
      <c r="J25" s="41">
        <f t="shared" si="0"/>
        <v>0</v>
      </c>
      <c r="K25" s="42">
        <f t="shared" si="4"/>
        <v>10</v>
      </c>
      <c r="L25" s="13">
        <f t="shared" si="3"/>
        <v>10</v>
      </c>
      <c r="M25" s="12"/>
      <c r="N25" s="33">
        <v>0</v>
      </c>
      <c r="O25" s="112">
        <v>5</v>
      </c>
    </row>
    <row r="26" spans="1:15" s="10" customFormat="1" ht="12.75">
      <c r="A26" s="108" t="s">
        <v>67</v>
      </c>
      <c r="B26" s="2"/>
      <c r="C26" s="2"/>
      <c r="D26" s="39">
        <v>100</v>
      </c>
      <c r="E26" s="2"/>
      <c r="F26" s="43">
        <v>0</v>
      </c>
      <c r="G26" s="40">
        <v>0</v>
      </c>
      <c r="H26" s="33"/>
      <c r="I26" s="39">
        <v>100</v>
      </c>
      <c r="J26" s="41">
        <f t="shared" si="0"/>
        <v>0</v>
      </c>
      <c r="K26" s="42">
        <f t="shared" si="4"/>
        <v>100</v>
      </c>
      <c r="L26" s="13">
        <f t="shared" si="3"/>
        <v>100</v>
      </c>
      <c r="M26" s="21"/>
      <c r="N26" s="33">
        <v>0</v>
      </c>
      <c r="O26" s="112">
        <v>50</v>
      </c>
    </row>
    <row r="27" spans="1:15" s="10" customFormat="1" ht="12.75">
      <c r="A27" s="108" t="s">
        <v>37</v>
      </c>
      <c r="B27" s="2"/>
      <c r="C27" s="2"/>
      <c r="D27" s="39">
        <v>100</v>
      </c>
      <c r="E27" s="2"/>
      <c r="F27" s="43">
        <v>1.9385</v>
      </c>
      <c r="G27" s="40">
        <v>0</v>
      </c>
      <c r="H27" s="33"/>
      <c r="I27" s="39">
        <v>100</v>
      </c>
      <c r="J27" s="41">
        <f t="shared" si="0"/>
        <v>0</v>
      </c>
      <c r="K27" s="42">
        <f t="shared" si="4"/>
        <v>100</v>
      </c>
      <c r="L27" s="38">
        <v>20</v>
      </c>
      <c r="M27" s="12"/>
      <c r="N27" s="33">
        <v>0</v>
      </c>
      <c r="O27" s="112">
        <v>50</v>
      </c>
    </row>
    <row r="28" spans="1:15" s="10" customFormat="1" ht="12.75">
      <c r="A28" s="108" t="s">
        <v>38</v>
      </c>
      <c r="B28" s="2"/>
      <c r="C28" s="2"/>
      <c r="D28" s="39">
        <v>50</v>
      </c>
      <c r="E28" s="2"/>
      <c r="F28" s="43"/>
      <c r="G28" s="40">
        <v>0</v>
      </c>
      <c r="H28" s="33"/>
      <c r="I28" s="39">
        <v>50</v>
      </c>
      <c r="J28" s="41">
        <f t="shared" si="0"/>
        <v>0</v>
      </c>
      <c r="K28" s="42">
        <v>100</v>
      </c>
      <c r="L28" s="38">
        <f t="shared" si="3"/>
        <v>100</v>
      </c>
      <c r="M28" s="21"/>
      <c r="N28" s="33">
        <v>0</v>
      </c>
      <c r="O28" s="112">
        <v>50</v>
      </c>
    </row>
    <row r="29" spans="1:15" s="10" customFormat="1" ht="26.25">
      <c r="A29" s="108" t="s">
        <v>39</v>
      </c>
      <c r="B29" s="2"/>
      <c r="C29" s="2"/>
      <c r="D29" s="39">
        <v>20</v>
      </c>
      <c r="E29" s="2"/>
      <c r="F29" s="43"/>
      <c r="G29" s="40">
        <v>0</v>
      </c>
      <c r="H29" s="33"/>
      <c r="I29" s="39">
        <v>20</v>
      </c>
      <c r="J29" s="41">
        <f t="shared" si="0"/>
        <v>0</v>
      </c>
      <c r="K29" s="42">
        <f t="shared" si="4"/>
        <v>20</v>
      </c>
      <c r="L29" s="56">
        <f t="shared" si="3"/>
        <v>20</v>
      </c>
      <c r="M29" s="21"/>
      <c r="N29" s="33">
        <v>0</v>
      </c>
      <c r="O29" s="112">
        <v>20</v>
      </c>
    </row>
    <row r="30" spans="1:15" s="10" customFormat="1" ht="26.25">
      <c r="A30" s="108" t="s">
        <v>78</v>
      </c>
      <c r="B30" s="2"/>
      <c r="C30" s="2"/>
      <c r="D30" s="39">
        <v>80</v>
      </c>
      <c r="E30" s="2"/>
      <c r="F30" s="43"/>
      <c r="G30" s="40">
        <v>0</v>
      </c>
      <c r="H30" s="33"/>
      <c r="I30" s="39">
        <v>80</v>
      </c>
      <c r="J30" s="41">
        <f>+H30</f>
        <v>0</v>
      </c>
      <c r="K30" s="42">
        <f t="shared" si="4"/>
        <v>80</v>
      </c>
      <c r="L30" s="38">
        <v>50</v>
      </c>
      <c r="M30" s="32"/>
      <c r="N30" s="33">
        <v>0</v>
      </c>
      <c r="O30" s="112">
        <v>50</v>
      </c>
    </row>
    <row r="31" spans="1:15" s="10" customFormat="1" ht="18" customHeight="1">
      <c r="A31" s="108" t="s">
        <v>106</v>
      </c>
      <c r="B31" s="2"/>
      <c r="C31" s="2"/>
      <c r="D31" s="39">
        <v>30</v>
      </c>
      <c r="E31" s="2"/>
      <c r="F31" s="43">
        <v>0.30601</v>
      </c>
      <c r="G31" s="40">
        <v>0</v>
      </c>
      <c r="H31" s="33"/>
      <c r="I31" s="39">
        <v>30</v>
      </c>
      <c r="J31" s="41"/>
      <c r="K31" s="42">
        <f t="shared" si="4"/>
        <v>30</v>
      </c>
      <c r="L31" s="38">
        <f>K31</f>
        <v>30</v>
      </c>
      <c r="M31" s="32"/>
      <c r="N31" s="33"/>
      <c r="O31" s="112">
        <v>30</v>
      </c>
    </row>
    <row r="32" spans="1:15" s="10" customFormat="1" ht="39">
      <c r="A32" s="108" t="s">
        <v>107</v>
      </c>
      <c r="B32" s="2"/>
      <c r="C32" s="2"/>
      <c r="D32" s="39">
        <v>3800</v>
      </c>
      <c r="E32" s="2"/>
      <c r="F32" s="43"/>
      <c r="G32" s="40">
        <v>0</v>
      </c>
      <c r="H32" s="33"/>
      <c r="I32" s="39">
        <v>7600</v>
      </c>
      <c r="J32" s="41"/>
      <c r="K32" s="42">
        <f>I32</f>
        <v>7600</v>
      </c>
      <c r="L32" s="38">
        <v>10</v>
      </c>
      <c r="M32" s="21"/>
      <c r="N32" s="33"/>
      <c r="O32" s="112">
        <v>38</v>
      </c>
    </row>
    <row r="33" spans="1:15" s="10" customFormat="1" ht="52.5">
      <c r="A33" s="108" t="s">
        <v>68</v>
      </c>
      <c r="B33" s="2"/>
      <c r="C33" s="2"/>
      <c r="D33" s="39">
        <v>200</v>
      </c>
      <c r="E33" s="2"/>
      <c r="F33" s="43">
        <v>0</v>
      </c>
      <c r="G33" s="40">
        <v>0</v>
      </c>
      <c r="H33" s="33"/>
      <c r="I33" s="39">
        <v>200</v>
      </c>
      <c r="J33" s="41"/>
      <c r="K33" s="42">
        <f aca="true" t="shared" si="5" ref="K33:K38">G33+I33</f>
        <v>200</v>
      </c>
      <c r="L33" s="13">
        <f t="shared" si="3"/>
        <v>200</v>
      </c>
      <c r="M33" s="21"/>
      <c r="N33" s="33"/>
      <c r="O33" s="112">
        <v>10</v>
      </c>
    </row>
    <row r="34" spans="1:15" s="10" customFormat="1" ht="26.25">
      <c r="A34" s="63" t="s">
        <v>215</v>
      </c>
      <c r="B34" s="2"/>
      <c r="C34" s="2"/>
      <c r="D34" s="39">
        <v>50</v>
      </c>
      <c r="E34" s="2"/>
      <c r="F34" s="43"/>
      <c r="G34" s="40">
        <v>0</v>
      </c>
      <c r="H34" s="33"/>
      <c r="I34" s="39">
        <v>50</v>
      </c>
      <c r="J34" s="41"/>
      <c r="K34" s="42">
        <f t="shared" si="5"/>
        <v>50</v>
      </c>
      <c r="L34" s="56">
        <f t="shared" si="3"/>
        <v>50</v>
      </c>
      <c r="M34" s="21"/>
      <c r="N34" s="33"/>
      <c r="O34" s="112">
        <v>20</v>
      </c>
    </row>
    <row r="35" spans="1:15" s="10" customFormat="1" ht="12.75">
      <c r="A35" s="108" t="s">
        <v>69</v>
      </c>
      <c r="B35" s="2"/>
      <c r="C35" s="2"/>
      <c r="D35" s="39">
        <v>100</v>
      </c>
      <c r="E35" s="2"/>
      <c r="F35" s="43"/>
      <c r="G35" s="40">
        <v>0</v>
      </c>
      <c r="H35" s="33"/>
      <c r="I35" s="39">
        <v>100</v>
      </c>
      <c r="J35" s="41"/>
      <c r="K35" s="42">
        <f t="shared" si="5"/>
        <v>100</v>
      </c>
      <c r="L35" s="13">
        <f t="shared" si="3"/>
        <v>100</v>
      </c>
      <c r="M35" s="21"/>
      <c r="N35" s="33"/>
      <c r="O35" s="112">
        <v>10</v>
      </c>
    </row>
    <row r="36" spans="1:15" s="10" customFormat="1" ht="33" customHeight="1">
      <c r="A36" s="108" t="s">
        <v>83</v>
      </c>
      <c r="B36" s="2"/>
      <c r="C36" s="2"/>
      <c r="D36" s="39">
        <v>100</v>
      </c>
      <c r="E36" s="2"/>
      <c r="F36" s="43">
        <v>1.1683</v>
      </c>
      <c r="G36" s="40">
        <v>0</v>
      </c>
      <c r="H36" s="33"/>
      <c r="I36" s="39">
        <v>100</v>
      </c>
      <c r="J36" s="41"/>
      <c r="K36" s="42">
        <f t="shared" si="5"/>
        <v>100</v>
      </c>
      <c r="L36" s="56">
        <f t="shared" si="3"/>
        <v>100</v>
      </c>
      <c r="M36" s="21"/>
      <c r="N36" s="33"/>
      <c r="O36" s="151">
        <f>100-19.773</f>
        <v>80.227</v>
      </c>
    </row>
    <row r="37" spans="1:15" s="10" customFormat="1" ht="39" customHeight="1">
      <c r="A37" s="118" t="s">
        <v>84</v>
      </c>
      <c r="B37" s="2"/>
      <c r="C37" s="2"/>
      <c r="D37" s="39">
        <v>200</v>
      </c>
      <c r="E37" s="2"/>
      <c r="F37" s="43">
        <v>22</v>
      </c>
      <c r="G37" s="40">
        <v>0</v>
      </c>
      <c r="H37" s="33"/>
      <c r="I37" s="39">
        <v>200</v>
      </c>
      <c r="J37" s="41"/>
      <c r="K37" s="42">
        <f t="shared" si="5"/>
        <v>200</v>
      </c>
      <c r="L37" s="38">
        <f t="shared" si="3"/>
        <v>200</v>
      </c>
      <c r="M37" s="21"/>
      <c r="N37" s="33"/>
      <c r="O37" s="151">
        <v>100</v>
      </c>
    </row>
    <row r="38" spans="1:15" s="10" customFormat="1" ht="12.75">
      <c r="A38" s="119" t="s">
        <v>219</v>
      </c>
      <c r="B38" s="2"/>
      <c r="C38" s="2"/>
      <c r="D38" s="39">
        <v>2325.3921</v>
      </c>
      <c r="E38" s="2"/>
      <c r="F38" s="43"/>
      <c r="G38" s="40">
        <v>0</v>
      </c>
      <c r="H38" s="33"/>
      <c r="I38" s="39">
        <v>3800</v>
      </c>
      <c r="J38" s="41"/>
      <c r="K38" s="42">
        <f t="shared" si="5"/>
        <v>3800</v>
      </c>
      <c r="L38" s="38"/>
      <c r="M38" s="21"/>
      <c r="N38" s="33"/>
      <c r="O38" s="112">
        <v>38</v>
      </c>
    </row>
    <row r="39" spans="1:15" ht="13.5" thickBot="1">
      <c r="A39" s="77" t="s">
        <v>21</v>
      </c>
      <c r="B39" s="81"/>
      <c r="C39" s="81"/>
      <c r="D39" s="120">
        <f>SUM(D7:D38)</f>
        <v>9221.1921</v>
      </c>
      <c r="E39" s="81"/>
      <c r="F39" s="120">
        <f>SUM(F7:F37)</f>
        <v>1012.8916500000001</v>
      </c>
      <c r="G39" s="120">
        <f>SUM(G7:G38)</f>
        <v>0</v>
      </c>
      <c r="H39" s="121"/>
      <c r="I39" s="120">
        <f>SUM(I7:I38)</f>
        <v>14788.8</v>
      </c>
      <c r="J39" s="121"/>
      <c r="K39" s="120">
        <f>SUM(K7:K38)</f>
        <v>14788.8</v>
      </c>
      <c r="L39" s="120">
        <f>SUM(L7:L38)</f>
        <v>2988.8</v>
      </c>
      <c r="M39" s="120">
        <f>SUM(M7:M38)</f>
        <v>0</v>
      </c>
      <c r="N39" s="122"/>
      <c r="O39" s="113">
        <f>SUM(O7:O38)</f>
        <v>2248.9269999999997</v>
      </c>
    </row>
    <row r="40" ht="12.75">
      <c r="L40" s="20"/>
    </row>
  </sheetData>
  <sheetProtection/>
  <mergeCells count="7">
    <mergeCell ref="N5:O5"/>
    <mergeCell ref="A1:M1"/>
    <mergeCell ref="H3:K3"/>
    <mergeCell ref="E5:F5"/>
    <mergeCell ref="C5:D5"/>
    <mergeCell ref="H5:I5"/>
    <mergeCell ref="J5:K5"/>
  </mergeCells>
  <printOptions horizontalCentered="1"/>
  <pageMargins left="0.3937007874015748" right="0.2362204724409449" top="0.4724409448818898" bottom="0.4330708661417323" header="0.35433070866141736" footer="0.2362204724409449"/>
  <pageSetup horizontalDpi="600" verticalDpi="600" orientation="landscape" paperSize="9" scale="80" r:id="rId1"/>
  <headerFooter alignWithMargins="0">
    <oddHeader>&amp;L&amp;A&amp;R&amp;P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O26"/>
  <sheetViews>
    <sheetView view="pageBreakPreview" zoomScale="117" zoomScaleNormal="75" zoomScaleSheetLayoutView="117" zoomScalePageLayoutView="0" workbookViewId="0" topLeftCell="A1">
      <pane xSplit="3" ySplit="6" topLeftCell="G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9" sqref="A9:A12"/>
    </sheetView>
  </sheetViews>
  <sheetFormatPr defaultColWidth="9.140625" defaultRowHeight="12.75"/>
  <cols>
    <col min="1" max="1" width="38.28125" style="7" customWidth="1"/>
    <col min="2" max="2" width="9.7109375" style="7" hidden="1" customWidth="1"/>
    <col min="3" max="3" width="1.7109375" style="7" hidden="1" customWidth="1"/>
    <col min="4" max="4" width="11.140625" style="7" customWidth="1"/>
    <col min="5" max="5" width="12.00390625" style="7" customWidth="1"/>
    <col min="6" max="7" width="10.7109375" style="7" customWidth="1"/>
    <col min="8" max="8" width="10.00390625" style="7" customWidth="1"/>
    <col min="9" max="9" width="7.421875" style="7" customWidth="1"/>
    <col min="10" max="10" width="12.140625" style="7" customWidth="1"/>
    <col min="11" max="11" width="9.140625" style="7" customWidth="1"/>
    <col min="12" max="12" width="12.7109375" style="7" customWidth="1"/>
    <col min="13" max="13" width="15.57421875" style="9" hidden="1" customWidth="1"/>
    <col min="14" max="14" width="9.140625" style="7" customWidth="1"/>
    <col min="15" max="15" width="12.57421875" style="7" customWidth="1"/>
    <col min="16" max="16384" width="9.140625" style="7" customWidth="1"/>
  </cols>
  <sheetData>
    <row r="1" spans="1:13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2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8" ht="16.5" customHeight="1">
      <c r="A3" s="9" t="s">
        <v>12</v>
      </c>
      <c r="B3" s="9"/>
      <c r="C3" s="9"/>
      <c r="D3" s="9"/>
      <c r="E3" s="9"/>
      <c r="F3" s="9"/>
      <c r="G3" s="9"/>
      <c r="H3" s="9"/>
    </row>
    <row r="4" ht="16.5" customHeight="1" thickBot="1"/>
    <row r="5" spans="1:15" s="10" customFormat="1" ht="52.5" customHeight="1">
      <c r="A5" s="135" t="s">
        <v>127</v>
      </c>
      <c r="B5" s="132"/>
      <c r="C5" s="132" t="s">
        <v>221</v>
      </c>
      <c r="D5" s="132" t="s">
        <v>231</v>
      </c>
      <c r="E5" s="132"/>
      <c r="F5" s="132" t="s">
        <v>230</v>
      </c>
      <c r="G5" s="132"/>
      <c r="H5" s="73" t="s">
        <v>236</v>
      </c>
      <c r="I5" s="132" t="s">
        <v>222</v>
      </c>
      <c r="J5" s="132"/>
      <c r="K5" s="132" t="s">
        <v>190</v>
      </c>
      <c r="L5" s="132"/>
      <c r="M5" s="94"/>
      <c r="N5" s="132" t="s">
        <v>234</v>
      </c>
      <c r="O5" s="133"/>
    </row>
    <row r="6" spans="1:15" s="10" customFormat="1" ht="22.5" customHeight="1">
      <c r="A6" s="136"/>
      <c r="B6" s="137"/>
      <c r="C6" s="137"/>
      <c r="D6" s="28" t="s">
        <v>0</v>
      </c>
      <c r="E6" s="28" t="s">
        <v>1</v>
      </c>
      <c r="F6" s="28" t="s">
        <v>0</v>
      </c>
      <c r="G6" s="28" t="s">
        <v>1</v>
      </c>
      <c r="H6" s="28"/>
      <c r="I6" s="28" t="s">
        <v>0</v>
      </c>
      <c r="J6" s="28" t="s">
        <v>1</v>
      </c>
      <c r="K6" s="28" t="s">
        <v>0</v>
      </c>
      <c r="L6" s="28" t="s">
        <v>1</v>
      </c>
      <c r="M6" s="11" t="s">
        <v>1</v>
      </c>
      <c r="N6" s="28" t="s">
        <v>0</v>
      </c>
      <c r="O6" s="111" t="s">
        <v>1</v>
      </c>
    </row>
    <row r="7" spans="1:15" s="10" customFormat="1" ht="12.75">
      <c r="A7" s="123" t="s">
        <v>134</v>
      </c>
      <c r="B7" s="2"/>
      <c r="C7" s="2"/>
      <c r="D7" s="88">
        <f>'Access &amp; Special Training'!C17</f>
        <v>0</v>
      </c>
      <c r="E7" s="68">
        <f>'Access &amp; Special Training'!D17</f>
        <v>47.2</v>
      </c>
      <c r="F7" s="88">
        <f>'Access &amp; Special Training'!E17</f>
        <v>0</v>
      </c>
      <c r="G7" s="68">
        <f>'Access &amp; Special Training'!F17</f>
        <v>0</v>
      </c>
      <c r="H7" s="68">
        <f>'Access &amp; Special Training'!G17</f>
        <v>0</v>
      </c>
      <c r="I7" s="28"/>
      <c r="J7" s="68">
        <f>'Access &amp; Special Training'!I17</f>
        <v>47.2</v>
      </c>
      <c r="K7" s="28"/>
      <c r="L7" s="30">
        <f>H7+J7</f>
        <v>47.2</v>
      </c>
      <c r="M7" s="11"/>
      <c r="N7" s="21"/>
      <c r="O7" s="124">
        <f>'Access &amp; Special Training'!O17</f>
        <v>32.2</v>
      </c>
    </row>
    <row r="8" spans="1:15" s="10" customFormat="1" ht="12.75">
      <c r="A8" s="123" t="s">
        <v>135</v>
      </c>
      <c r="B8" s="2"/>
      <c r="C8" s="2"/>
      <c r="D8" s="88">
        <f>ECCE!C9</f>
        <v>0</v>
      </c>
      <c r="E8" s="68">
        <f>ECCE!D9</f>
        <v>6.2</v>
      </c>
      <c r="F8" s="88">
        <f>ECCE!E9</f>
        <v>0</v>
      </c>
      <c r="G8" s="68">
        <f>ECCE!F9</f>
        <v>0</v>
      </c>
      <c r="H8" s="68">
        <f>ECCE!G9</f>
        <v>0</v>
      </c>
      <c r="I8" s="28"/>
      <c r="J8" s="68">
        <f>ECCE!I9</f>
        <v>6.2</v>
      </c>
      <c r="K8" s="28"/>
      <c r="L8" s="30">
        <f aca="true" t="shared" si="0" ref="L8:L23">H8+J8</f>
        <v>6.2</v>
      </c>
      <c r="M8" s="11"/>
      <c r="N8" s="21"/>
      <c r="O8" s="124">
        <f>ECCE!O9</f>
        <v>6.2</v>
      </c>
    </row>
    <row r="9" spans="1:15" s="10" customFormat="1" ht="12.75">
      <c r="A9" s="123" t="s">
        <v>136</v>
      </c>
      <c r="B9" s="2"/>
      <c r="C9" s="2"/>
      <c r="D9" s="88">
        <f>'MIS &amp; PMS '!C24</f>
        <v>0</v>
      </c>
      <c r="E9" s="68">
        <f>'MIS &amp; PMS '!D24</f>
        <v>168.5</v>
      </c>
      <c r="F9" s="88">
        <f>'MIS &amp; PMS '!E24</f>
        <v>0</v>
      </c>
      <c r="G9" s="68">
        <f>'MIS &amp; PMS '!F24</f>
        <v>0</v>
      </c>
      <c r="H9" s="68">
        <f>'MIS &amp; PMS '!G24</f>
        <v>0</v>
      </c>
      <c r="I9" s="80"/>
      <c r="J9" s="68">
        <f>'MIS &amp; PMS '!I24</f>
        <v>440.5</v>
      </c>
      <c r="K9" s="19">
        <f aca="true" t="shared" si="1" ref="K9:K23">+I9</f>
        <v>0</v>
      </c>
      <c r="L9" s="30">
        <f t="shared" si="0"/>
        <v>440.5</v>
      </c>
      <c r="M9" s="22">
        <f>'MIS &amp; PMS '!L24</f>
        <v>0</v>
      </c>
      <c r="N9" s="21"/>
      <c r="O9" s="124">
        <f>'MIS &amp; PMS '!O24</f>
        <v>58.5</v>
      </c>
    </row>
    <row r="10" spans="1:15" s="10" customFormat="1" ht="12.75">
      <c r="A10" s="150" t="s">
        <v>188</v>
      </c>
      <c r="B10" s="2"/>
      <c r="C10" s="2"/>
      <c r="D10" s="88">
        <f>'ICT&amp;School'!C12</f>
        <v>0</v>
      </c>
      <c r="E10" s="68">
        <f>'ICT&amp;School'!D12</f>
        <v>35.300000000000004</v>
      </c>
      <c r="F10" s="88">
        <f>'ICT&amp;School'!E12</f>
        <v>0</v>
      </c>
      <c r="G10" s="68">
        <f>'ICT&amp;School'!F12</f>
        <v>0</v>
      </c>
      <c r="H10" s="68">
        <f>'ICT&amp;School'!G12</f>
        <v>0</v>
      </c>
      <c r="I10" s="80"/>
      <c r="J10" s="68">
        <f>'ICT&amp;School'!I12</f>
        <v>35.300000000000004</v>
      </c>
      <c r="K10" s="19">
        <f t="shared" si="1"/>
        <v>0</v>
      </c>
      <c r="L10" s="30">
        <f t="shared" si="0"/>
        <v>35.300000000000004</v>
      </c>
      <c r="M10" s="22">
        <f>'ICT&amp;School'!L12</f>
        <v>35.300000000000004</v>
      </c>
      <c r="N10" s="21"/>
      <c r="O10" s="124">
        <f>'ICT&amp;School'!O12</f>
        <v>15.600000000000001</v>
      </c>
    </row>
    <row r="11" spans="1:15" s="10" customFormat="1" ht="12.75">
      <c r="A11" s="150" t="s">
        <v>137</v>
      </c>
      <c r="B11" s="2"/>
      <c r="C11" s="2"/>
      <c r="D11" s="88">
        <f>Quality!C16</f>
        <v>0</v>
      </c>
      <c r="E11" s="68">
        <f>Quality!D16</f>
        <v>865.6</v>
      </c>
      <c r="F11" s="88">
        <f>Quality!E16</f>
        <v>0</v>
      </c>
      <c r="G11" s="68">
        <f>Quality!F16</f>
        <v>0</v>
      </c>
      <c r="H11" s="68">
        <f>Quality!G16</f>
        <v>0</v>
      </c>
      <c r="I11" s="80"/>
      <c r="J11" s="68">
        <f>Quality!I16</f>
        <v>865.6</v>
      </c>
      <c r="K11" s="19"/>
      <c r="L11" s="30">
        <f t="shared" si="0"/>
        <v>865.6</v>
      </c>
      <c r="M11" s="22"/>
      <c r="N11" s="21"/>
      <c r="O11" s="124">
        <f>Quality!O16</f>
        <v>379</v>
      </c>
    </row>
    <row r="12" spans="1:15" s="10" customFormat="1" ht="12.75">
      <c r="A12" s="108" t="s">
        <v>189</v>
      </c>
      <c r="B12" s="2"/>
      <c r="C12" s="2"/>
      <c r="D12" s="88">
        <f>'Assessment &amp; Research'!C12</f>
        <v>0</v>
      </c>
      <c r="E12" s="68">
        <f>'Assessment &amp; Research'!D12</f>
        <v>210</v>
      </c>
      <c r="F12" s="88">
        <f>'Assessment &amp; Research'!E12</f>
        <v>0</v>
      </c>
      <c r="G12" s="68">
        <f>'Assessment &amp; Research'!F12</f>
        <v>0</v>
      </c>
      <c r="H12" s="68">
        <f>'Assessment &amp; Research'!G12</f>
        <v>0</v>
      </c>
      <c r="I12" s="80"/>
      <c r="J12" s="68">
        <f>'Assessment &amp; Research'!I12</f>
        <v>210</v>
      </c>
      <c r="K12" s="19">
        <f t="shared" si="1"/>
        <v>0</v>
      </c>
      <c r="L12" s="30">
        <f t="shared" si="0"/>
        <v>210</v>
      </c>
      <c r="M12" s="22" t="e">
        <f>#REF!</f>
        <v>#REF!</v>
      </c>
      <c r="N12" s="21"/>
      <c r="O12" s="124">
        <f>'Assessment &amp; Research'!O12</f>
        <v>112.5</v>
      </c>
    </row>
    <row r="13" spans="1:15" s="10" customFormat="1" ht="12.75">
      <c r="A13" s="108" t="s">
        <v>138</v>
      </c>
      <c r="B13" s="2"/>
      <c r="C13" s="2"/>
      <c r="D13" s="88">
        <f>'Teacher Education'!C14</f>
        <v>0</v>
      </c>
      <c r="E13" s="68">
        <f>'Teacher Education'!D14</f>
        <v>180</v>
      </c>
      <c r="F13" s="88">
        <f>'Teacher Education'!E14</f>
        <v>0</v>
      </c>
      <c r="G13" s="68">
        <f>'Teacher Education'!F14</f>
        <v>0</v>
      </c>
      <c r="H13" s="68">
        <f>'Teacher Education'!G14</f>
        <v>0</v>
      </c>
      <c r="I13" s="69"/>
      <c r="J13" s="68">
        <f>'Teacher Education'!I14</f>
        <v>180</v>
      </c>
      <c r="K13" s="69"/>
      <c r="L13" s="30">
        <f t="shared" si="0"/>
        <v>180</v>
      </c>
      <c r="M13" s="22" t="e">
        <f>#REF!</f>
        <v>#REF!</v>
      </c>
      <c r="N13" s="21"/>
      <c r="O13" s="124">
        <f>'Teacher Education'!O14</f>
        <v>15</v>
      </c>
    </row>
    <row r="14" spans="1:15" s="10" customFormat="1" ht="12.75">
      <c r="A14" s="108" t="s">
        <v>139</v>
      </c>
      <c r="B14" s="2"/>
      <c r="C14" s="2"/>
      <c r="D14" s="88">
        <f>'RTE &amp; Policy, Equity'!C16</f>
        <v>0</v>
      </c>
      <c r="E14" s="68">
        <f>'RTE &amp; Policy, Equity'!D16</f>
        <v>134</v>
      </c>
      <c r="F14" s="88">
        <f>'RTE &amp; Policy, Equity'!E16</f>
        <v>0</v>
      </c>
      <c r="G14" s="68">
        <f>'RTE &amp; Policy, Equity'!F16</f>
        <v>0</v>
      </c>
      <c r="H14" s="68">
        <f>'RTE &amp; Policy, Equity'!G16</f>
        <v>0</v>
      </c>
      <c r="I14" s="68"/>
      <c r="J14" s="68">
        <f>'RTE &amp; Policy, Equity'!I16</f>
        <v>134</v>
      </c>
      <c r="K14" s="68"/>
      <c r="L14" s="30">
        <f t="shared" si="0"/>
        <v>134</v>
      </c>
      <c r="M14" s="22" t="e">
        <f>#REF!</f>
        <v>#REF!</v>
      </c>
      <c r="N14" s="21"/>
      <c r="O14" s="124">
        <f>'RTE &amp; Policy, Equity'!O16</f>
        <v>15</v>
      </c>
    </row>
    <row r="15" spans="1:15" s="10" customFormat="1" ht="12.75">
      <c r="A15" s="108" t="s">
        <v>187</v>
      </c>
      <c r="B15" s="2"/>
      <c r="C15" s="2"/>
      <c r="D15" s="88">
        <f>'KGBV &amp; Girls Hostel'!C13</f>
        <v>0</v>
      </c>
      <c r="E15" s="68">
        <f>'KGBV &amp; Girls Hostel'!D13</f>
        <v>45</v>
      </c>
      <c r="F15" s="88">
        <f>'KGBV &amp; Girls Hostel'!E13</f>
        <v>0</v>
      </c>
      <c r="G15" s="68">
        <f>'KGBV &amp; Girls Hostel'!F13</f>
        <v>0</v>
      </c>
      <c r="H15" s="68">
        <f>'KGBV &amp; Girls Hostel'!G13</f>
        <v>0</v>
      </c>
      <c r="I15" s="80"/>
      <c r="J15" s="68">
        <f>'KGBV &amp; Girls Hostel'!I13</f>
        <v>45</v>
      </c>
      <c r="K15" s="19">
        <f t="shared" si="1"/>
        <v>0</v>
      </c>
      <c r="L15" s="30">
        <f t="shared" si="0"/>
        <v>45</v>
      </c>
      <c r="M15" s="22" t="e">
        <f>#REF!</f>
        <v>#REF!</v>
      </c>
      <c r="N15" s="21"/>
      <c r="O15" s="124">
        <f>'KGBV &amp; Girls Hostel'!O13</f>
        <v>15</v>
      </c>
    </row>
    <row r="16" spans="1:15" s="10" customFormat="1" ht="12.75">
      <c r="A16" s="108" t="s">
        <v>140</v>
      </c>
      <c r="B16" s="2"/>
      <c r="C16" s="2"/>
      <c r="D16" s="88">
        <f>'Inclusive Education'!C17</f>
        <v>0</v>
      </c>
      <c r="E16" s="68">
        <f>'Inclusive Education'!D17</f>
        <v>72.55</v>
      </c>
      <c r="F16" s="88">
        <f>'Inclusive Education'!E17</f>
        <v>0</v>
      </c>
      <c r="G16" s="68">
        <f>'Inclusive Education'!F17</f>
        <v>0</v>
      </c>
      <c r="H16" s="68">
        <f>'Inclusive Education'!G17</f>
        <v>0</v>
      </c>
      <c r="I16" s="80"/>
      <c r="J16" s="68">
        <f>'Inclusive Education'!I17</f>
        <v>72.55</v>
      </c>
      <c r="K16" s="19"/>
      <c r="L16" s="30">
        <f t="shared" si="0"/>
        <v>72.55</v>
      </c>
      <c r="M16" s="22"/>
      <c r="N16" s="21"/>
      <c r="O16" s="124">
        <f>'Inclusive Education'!O17</f>
        <v>12</v>
      </c>
    </row>
    <row r="17" spans="1:15" s="10" customFormat="1" ht="12.75">
      <c r="A17" s="108" t="s">
        <v>141</v>
      </c>
      <c r="B17" s="2"/>
      <c r="C17" s="2"/>
      <c r="D17" s="88">
        <f>'SMC&amp;SMDC'!C21</f>
        <v>0</v>
      </c>
      <c r="E17" s="68">
        <f>'SMC&amp;SMDC'!D21</f>
        <v>35.3179</v>
      </c>
      <c r="F17" s="88">
        <f>'SMC&amp;SMDC'!E21</f>
        <v>0</v>
      </c>
      <c r="G17" s="68">
        <f>'SMC&amp;SMDC'!F21</f>
        <v>0</v>
      </c>
      <c r="H17" s="68">
        <f>'SMC&amp;SMDC'!G21</f>
        <v>0</v>
      </c>
      <c r="I17" s="80"/>
      <c r="J17" s="68">
        <f>'SMC&amp;SMDC'!I21</f>
        <v>35.3179</v>
      </c>
      <c r="K17" s="19">
        <f>+I17</f>
        <v>0</v>
      </c>
      <c r="L17" s="30">
        <f t="shared" si="0"/>
        <v>35.3179</v>
      </c>
      <c r="M17" s="22"/>
      <c r="N17" s="21"/>
      <c r="O17" s="124">
        <f>'SMC&amp;SMDC'!O21</f>
        <v>9.5</v>
      </c>
    </row>
    <row r="18" spans="1:15" s="10" customFormat="1" ht="12.75">
      <c r="A18" s="108" t="s">
        <v>41</v>
      </c>
      <c r="B18" s="2"/>
      <c r="C18" s="2"/>
      <c r="D18" s="88">
        <f>MEDIA!C23</f>
        <v>0</v>
      </c>
      <c r="E18" s="68">
        <f>MEDIA!D23</f>
        <v>885.31</v>
      </c>
      <c r="F18" s="88">
        <f>MEDIA!E23</f>
        <v>0</v>
      </c>
      <c r="G18" s="68">
        <f>MEDIA!F23</f>
        <v>0</v>
      </c>
      <c r="H18" s="68">
        <f>MEDIA!G23</f>
        <v>0</v>
      </c>
      <c r="I18" s="80"/>
      <c r="J18" s="68">
        <f>MEDIA!I23</f>
        <v>885.31</v>
      </c>
      <c r="K18" s="19">
        <f t="shared" si="1"/>
        <v>0</v>
      </c>
      <c r="L18" s="30">
        <f t="shared" si="0"/>
        <v>885.31</v>
      </c>
      <c r="M18" s="22" t="e">
        <f>MEDIA!#REF!</f>
        <v>#REF!</v>
      </c>
      <c r="N18" s="21"/>
      <c r="O18" s="124">
        <f>MEDIA!O23</f>
        <v>585.5</v>
      </c>
    </row>
    <row r="19" spans="1:15" s="10" customFormat="1" ht="12.75">
      <c r="A19" s="108" t="s">
        <v>142</v>
      </c>
      <c r="B19" s="2"/>
      <c r="C19" s="2"/>
      <c r="D19" s="88">
        <f>'Vocational Education '!C12</f>
        <v>0</v>
      </c>
      <c r="E19" s="68">
        <f>'Vocational Education '!D12</f>
        <v>21</v>
      </c>
      <c r="F19" s="88">
        <f>'Vocational Education '!E12</f>
        <v>0</v>
      </c>
      <c r="G19" s="68">
        <f>'Vocational Education '!F12</f>
        <v>0</v>
      </c>
      <c r="H19" s="68">
        <f>'Vocational Education '!G12</f>
        <v>0</v>
      </c>
      <c r="I19" s="80"/>
      <c r="J19" s="68">
        <f>'Vocational Education '!I12</f>
        <v>21</v>
      </c>
      <c r="K19" s="19">
        <f t="shared" si="1"/>
        <v>0</v>
      </c>
      <c r="L19" s="30">
        <f t="shared" si="0"/>
        <v>21</v>
      </c>
      <c r="M19" s="22">
        <f>Quality!L16</f>
        <v>530.6</v>
      </c>
      <c r="N19" s="21"/>
      <c r="O19" s="124">
        <f>'Vocational Education '!O12</f>
        <v>4.5</v>
      </c>
    </row>
    <row r="20" spans="1:15" s="10" customFormat="1" ht="12.75">
      <c r="A20" s="108" t="s">
        <v>186</v>
      </c>
      <c r="B20" s="2"/>
      <c r="C20" s="2"/>
      <c r="D20" s="88">
        <f>'Sports &amp; Physical Education'!C12</f>
        <v>0</v>
      </c>
      <c r="E20" s="68">
        <f>'Sports &amp; Physical Education'!D12</f>
        <v>18</v>
      </c>
      <c r="F20" s="88">
        <f>'Sports &amp; Physical Education'!E12</f>
        <v>0</v>
      </c>
      <c r="G20" s="68">
        <f>'Sports &amp; Physical Education'!F12</f>
        <v>0</v>
      </c>
      <c r="H20" s="68">
        <f>'Sports &amp; Physical Education'!G12</f>
        <v>0</v>
      </c>
      <c r="I20" s="68"/>
      <c r="J20" s="68">
        <f>'Sports &amp; Physical Education'!I12</f>
        <v>18</v>
      </c>
      <c r="K20" s="68"/>
      <c r="L20" s="30">
        <f t="shared" si="0"/>
        <v>18</v>
      </c>
      <c r="M20" s="22"/>
      <c r="N20" s="21"/>
      <c r="O20" s="124">
        <f>'Sports &amp; Physical Education'!O12</f>
        <v>1.5</v>
      </c>
    </row>
    <row r="21" spans="1:15" s="10" customFormat="1" ht="12.75">
      <c r="A21" s="108" t="s">
        <v>43</v>
      </c>
      <c r="B21" s="2"/>
      <c r="C21" s="2"/>
      <c r="D21" s="88">
        <f>'CIVIL WORKS'!C20</f>
        <v>0</v>
      </c>
      <c r="E21" s="68">
        <f>'CIVIL WORKS'!D20</f>
        <v>179.85</v>
      </c>
      <c r="F21" s="88">
        <f>'CIVIL WORKS'!E20</f>
        <v>0</v>
      </c>
      <c r="G21" s="68">
        <f>'CIVIL WORKS'!F20</f>
        <v>0</v>
      </c>
      <c r="H21" s="68">
        <f>'CIVIL WORKS'!G20</f>
        <v>0</v>
      </c>
      <c r="I21" s="80"/>
      <c r="J21" s="68">
        <f>'CIVIL WORKS'!I20</f>
        <v>179.85</v>
      </c>
      <c r="K21" s="19">
        <f>+I21</f>
        <v>0</v>
      </c>
      <c r="L21" s="30">
        <f t="shared" si="0"/>
        <v>179.85</v>
      </c>
      <c r="M21" s="22">
        <f>'Access &amp; Special Training'!L17</f>
        <v>0</v>
      </c>
      <c r="N21" s="21"/>
      <c r="O21" s="124">
        <f>'CIVIL WORKS'!O20</f>
        <v>62.35</v>
      </c>
    </row>
    <row r="22" spans="1:15" s="10" customFormat="1" ht="12.75">
      <c r="A22" s="108" t="s">
        <v>42</v>
      </c>
      <c r="B22" s="2"/>
      <c r="C22" s="2"/>
      <c r="D22" s="88">
        <f>+'Directorate '!C12</f>
        <v>0</v>
      </c>
      <c r="E22" s="68">
        <f>+'Directorate '!D12</f>
        <v>72</v>
      </c>
      <c r="F22" s="88">
        <f>+'Directorate '!E12</f>
        <v>0</v>
      </c>
      <c r="G22" s="68">
        <f>+'Directorate '!F12</f>
        <v>0</v>
      </c>
      <c r="H22" s="68">
        <f>+'Directorate '!G12</f>
        <v>0</v>
      </c>
      <c r="I22" s="80"/>
      <c r="J22" s="68">
        <f>+'Directorate '!I12</f>
        <v>72</v>
      </c>
      <c r="K22" s="19">
        <f t="shared" si="1"/>
        <v>0</v>
      </c>
      <c r="L22" s="30">
        <f t="shared" si="0"/>
        <v>72</v>
      </c>
      <c r="M22" s="22">
        <f>'Directorate '!L12</f>
        <v>66</v>
      </c>
      <c r="N22" s="21"/>
      <c r="O22" s="124">
        <f>+'Directorate '!O12</f>
        <v>72</v>
      </c>
    </row>
    <row r="23" spans="1:15" s="10" customFormat="1" ht="12.75">
      <c r="A23" s="108" t="s">
        <v>40</v>
      </c>
      <c r="B23" s="2"/>
      <c r="C23" s="2"/>
      <c r="D23" s="88">
        <f>+MANAGEMENT!C39</f>
        <v>0</v>
      </c>
      <c r="E23" s="68">
        <f>+MANAGEMENT!D39</f>
        <v>9221.1921</v>
      </c>
      <c r="F23" s="88">
        <f>+MANAGEMENT!E39</f>
        <v>0</v>
      </c>
      <c r="G23" s="68">
        <f>+MANAGEMENT!F39</f>
        <v>1012.8916500000001</v>
      </c>
      <c r="H23" s="68">
        <f>+MANAGEMENT!G39</f>
        <v>0</v>
      </c>
      <c r="I23" s="80"/>
      <c r="J23" s="68">
        <f>+MANAGEMENT!I39</f>
        <v>14788.8</v>
      </c>
      <c r="K23" s="19">
        <f t="shared" si="1"/>
        <v>0</v>
      </c>
      <c r="L23" s="30">
        <f t="shared" si="0"/>
        <v>14788.8</v>
      </c>
      <c r="M23" s="22">
        <f>MANAGEMENT!L39</f>
        <v>2988.8</v>
      </c>
      <c r="N23" s="21"/>
      <c r="O23" s="124">
        <f>+MANAGEMENT!O39</f>
        <v>2248.9269999999997</v>
      </c>
    </row>
    <row r="24" spans="1:15" s="9" customFormat="1" ht="13.5" thickBot="1">
      <c r="A24" s="77" t="s">
        <v>21</v>
      </c>
      <c r="B24" s="81"/>
      <c r="C24" s="81"/>
      <c r="D24" s="120"/>
      <c r="E24" s="120">
        <f>SUM(E7:E23)</f>
        <v>12197.02</v>
      </c>
      <c r="F24" s="81"/>
      <c r="G24" s="120">
        <f>SUM(G7:G23)</f>
        <v>1012.8916500000001</v>
      </c>
      <c r="H24" s="120">
        <f>SUM(H7:H23)</f>
        <v>0</v>
      </c>
      <c r="I24" s="121"/>
      <c r="J24" s="120">
        <f>SUM(J7:J23)</f>
        <v>18036.6279</v>
      </c>
      <c r="K24" s="121"/>
      <c r="L24" s="120">
        <f>SUM(L7:L23)</f>
        <v>18036.6279</v>
      </c>
      <c r="M24" s="120" t="e">
        <f>SUM(M7:M23)</f>
        <v>#REF!</v>
      </c>
      <c r="N24" s="87"/>
      <c r="O24" s="125">
        <f>SUM(O7:O23)</f>
        <v>3645.2769999999996</v>
      </c>
    </row>
    <row r="25" ht="12.75">
      <c r="M25" s="23"/>
    </row>
    <row r="26" spans="12:13" ht="12.75">
      <c r="L26" s="20"/>
      <c r="M26" s="23"/>
    </row>
  </sheetData>
  <sheetProtection/>
  <mergeCells count="9">
    <mergeCell ref="N5:O5"/>
    <mergeCell ref="I5:J5"/>
    <mergeCell ref="K5:L5"/>
    <mergeCell ref="A1:M1"/>
    <mergeCell ref="A5:A6"/>
    <mergeCell ref="B5:B6"/>
    <mergeCell ref="C5:C6"/>
    <mergeCell ref="D5:E5"/>
    <mergeCell ref="F5:G5"/>
  </mergeCells>
  <hyperlinks>
    <hyperlink ref="A10" r:id="rId1" display="ICT@SCHOOL"/>
  </hyperlink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80" r:id="rId2"/>
  <headerFooter alignWithMargins="0">
    <oddHeader>&amp;L&amp;A&amp;R&amp;P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G40"/>
  <sheetViews>
    <sheetView tabSelected="1" view="pageBreakPreview" zoomScale="80" zoomScaleSheetLayoutView="80" zoomScalePageLayoutView="0" workbookViewId="0" topLeftCell="A1">
      <selection activeCell="E22" sqref="E22"/>
    </sheetView>
  </sheetViews>
  <sheetFormatPr defaultColWidth="9.140625" defaultRowHeight="12.75"/>
  <cols>
    <col min="1" max="1" width="3.7109375" style="0" customWidth="1"/>
    <col min="2" max="2" width="34.421875" style="0" customWidth="1"/>
    <col min="3" max="3" width="12.7109375" style="0" customWidth="1"/>
    <col min="4" max="4" width="10.8515625" style="0" bestFit="1" customWidth="1"/>
    <col min="5" max="5" width="13.7109375" style="0" customWidth="1"/>
    <col min="6" max="6" width="15.421875" style="0" customWidth="1"/>
    <col min="7" max="7" width="9.57421875" style="0" bestFit="1" customWidth="1"/>
  </cols>
  <sheetData>
    <row r="1" spans="1:6" ht="15">
      <c r="A1" s="147" t="s">
        <v>225</v>
      </c>
      <c r="B1" s="147"/>
      <c r="C1" s="147"/>
      <c r="D1" s="147"/>
      <c r="E1" s="147"/>
      <c r="F1" s="147"/>
    </row>
    <row r="2" spans="1:6" ht="42" customHeight="1">
      <c r="A2" s="44" t="s">
        <v>80</v>
      </c>
      <c r="B2" s="45" t="s">
        <v>81</v>
      </c>
      <c r="C2" s="44" t="s">
        <v>231</v>
      </c>
      <c r="D2" s="44" t="s">
        <v>95</v>
      </c>
      <c r="E2" s="44" t="s">
        <v>232</v>
      </c>
      <c r="F2" s="44" t="s">
        <v>98</v>
      </c>
    </row>
    <row r="3" spans="1:6" ht="12.75">
      <c r="A3" s="34">
        <v>1</v>
      </c>
      <c r="B3" s="46" t="s">
        <v>87</v>
      </c>
      <c r="C3" s="37">
        <f>MANAGEMENT!D7</f>
        <v>853.8</v>
      </c>
      <c r="D3" s="37">
        <f>MANAGEMENT!H7</f>
        <v>0</v>
      </c>
      <c r="E3" s="37">
        <f>MANAGEMENT!I7</f>
        <v>1141.8</v>
      </c>
      <c r="F3" s="37">
        <f>MANAGEMENT!O7</f>
        <v>976.1999999999999</v>
      </c>
    </row>
    <row r="4" spans="1:6" ht="12.75">
      <c r="A4" s="34">
        <v>2</v>
      </c>
      <c r="B4" s="46" t="s">
        <v>208</v>
      </c>
      <c r="C4" s="37">
        <f>MANAGEMENT!D9</f>
        <v>150</v>
      </c>
      <c r="D4" s="37">
        <f>MANAGEMENT!H9</f>
        <v>0</v>
      </c>
      <c r="E4" s="37">
        <f>MANAGEMENT!I9</f>
        <v>150</v>
      </c>
      <c r="F4" s="37">
        <f>MANAGEMENT!O9</f>
        <v>60</v>
      </c>
    </row>
    <row r="5" spans="1:6" ht="26.25">
      <c r="A5" s="34">
        <v>3</v>
      </c>
      <c r="B5" s="47" t="s">
        <v>218</v>
      </c>
      <c r="C5" s="37">
        <f>MANAGEMENT!D8+MANAGEMENT!D14+MANAGEMENT!D15+MANAGEMENT!D17+MANAGEMENT!D27+MANAGEMENT!D28+MANAGEMENT!D29+MANAGEMENT!D30+MANAGEMENT!D31+MANAGEMENT!D34+MANAGEMENT!D37+'STATE COMPONENT 2021-22'!E9+'STATE COMPONENT 2021-22'!E10</f>
        <v>885.8</v>
      </c>
      <c r="D5" s="37">
        <f>MANAGEMENT!H8+MANAGEMENT!H14+MANAGEMENT!H15+MANAGEMENT!H17+MANAGEMENT!H27+MANAGEMENT!H28+MANAGEMENT!H29+MANAGEMENT!H30+MANAGEMENT!H31+MANAGEMENT!H34+MANAGEMENT!H37+'STATE COMPONENT 2021-22'!I9+'STATE COMPONENT 2021-22'!I10</f>
        <v>0</v>
      </c>
      <c r="E5" s="37">
        <f>MANAGEMENT!I8+MANAGEMENT!I14+MANAGEMENT!I15+MANAGEMENT!I17+MANAGEMENT!I27+MANAGEMENT!I28+MANAGEMENT!I29+MANAGEMENT!I30+MANAGEMENT!I31+MANAGEMENT!I34+MANAGEMENT!I37+'STATE COMPONENT 2021-22'!J9+'STATE COMPONENT 2021-22'!J10</f>
        <v>1157.8</v>
      </c>
      <c r="F5" s="37">
        <f>MANAGEMENT!O8+MANAGEMENT!O14+MANAGEMENT!O15+MANAGEMENT!O17+MANAGEMENT!O27+MANAGEMENT!O28+MANAGEMENT!O29+MANAGEMENT!O30+MANAGEMENT!O31+MANAGEMENT!O34+MANAGEMENT!O37+'STATE COMPONENT 2021-22'!O9+'STATE COMPONENT 2021-22'!O10</f>
        <v>528.1</v>
      </c>
    </row>
    <row r="6" spans="1:6" ht="14.25" customHeight="1">
      <c r="A6" s="34">
        <v>4</v>
      </c>
      <c r="B6" s="47" t="s">
        <v>88</v>
      </c>
      <c r="C6" s="37">
        <f>MANAGEMENT!D24+MANAGEMENT!D36</f>
        <v>110</v>
      </c>
      <c r="D6" s="37">
        <f>MANAGEMENT!H24+MANAGEMENT!H36</f>
        <v>0</v>
      </c>
      <c r="E6" s="37">
        <f>MANAGEMENT!I24+MANAGEMENT!I36</f>
        <v>110</v>
      </c>
      <c r="F6" s="37">
        <f>MANAGEMENT!O24+MANAGEMENT!O36</f>
        <v>85.227</v>
      </c>
    </row>
    <row r="7" spans="1:6" ht="12.75">
      <c r="A7" s="34">
        <v>5</v>
      </c>
      <c r="B7" s="46" t="s">
        <v>89</v>
      </c>
      <c r="C7" s="37">
        <f>MANAGEMENT!D16+MANAGEMENT!D18</f>
        <v>30</v>
      </c>
      <c r="D7" s="37">
        <f>MANAGEMENT!H16+MANAGEMENT!H18</f>
        <v>0</v>
      </c>
      <c r="E7" s="37">
        <f>MANAGEMENT!I16+MANAGEMENT!I18</f>
        <v>35</v>
      </c>
      <c r="F7" s="37">
        <f>MANAGEMENT!O16+MANAGEMENT!O18</f>
        <v>27.5</v>
      </c>
    </row>
    <row r="8" spans="1:6" ht="12.75">
      <c r="A8" s="34">
        <v>6</v>
      </c>
      <c r="B8" s="47" t="s">
        <v>90</v>
      </c>
      <c r="C8" s="37">
        <f>MANAGEMENT!D12+MANAGEMENT!D20+MANAGEMENT!D25</f>
        <v>40</v>
      </c>
      <c r="D8" s="37">
        <f>MANAGEMENT!H12+MANAGEMENT!H20+MANAGEMENT!H25</f>
        <v>0</v>
      </c>
      <c r="E8" s="37">
        <f>MANAGEMENT!I12+MANAGEMENT!I20+MANAGEMENT!I25</f>
        <v>40</v>
      </c>
      <c r="F8" s="37">
        <f>MANAGEMENT!O12+MANAGEMENT!O20+MANAGEMENT!O25</f>
        <v>20</v>
      </c>
    </row>
    <row r="9" spans="1:6" ht="12.75">
      <c r="A9" s="34">
        <v>7</v>
      </c>
      <c r="B9" s="46" t="s">
        <v>91</v>
      </c>
      <c r="C9" s="37">
        <f>MANAGEMENT!D11+MANAGEMENT!D21</f>
        <v>130</v>
      </c>
      <c r="D9" s="37">
        <f>MANAGEMENT!H11+MANAGEMENT!H21</f>
        <v>0</v>
      </c>
      <c r="E9" s="37">
        <f>MANAGEMENT!I11+MANAGEMENT!I21</f>
        <v>130</v>
      </c>
      <c r="F9" s="37">
        <f>MANAGEMENT!O11+MANAGEMENT!O21</f>
        <v>120</v>
      </c>
    </row>
    <row r="10" spans="1:6" ht="12.75">
      <c r="A10" s="34">
        <v>8</v>
      </c>
      <c r="B10" s="46" t="s">
        <v>92</v>
      </c>
      <c r="C10" s="37">
        <f>MANAGEMENT!D13</f>
        <v>50</v>
      </c>
      <c r="D10" s="37">
        <f>MANAGEMENT!H13</f>
        <v>0</v>
      </c>
      <c r="E10" s="37">
        <f>MANAGEMENT!I13</f>
        <v>50</v>
      </c>
      <c r="F10" s="37">
        <f>MANAGEMENT!O13</f>
        <v>20</v>
      </c>
    </row>
    <row r="11" spans="1:6" ht="12.75">
      <c r="A11" s="34">
        <v>9</v>
      </c>
      <c r="B11" s="47" t="s">
        <v>93</v>
      </c>
      <c r="C11" s="37">
        <f>MANAGEMENT!D10+MANAGEMENT!D22+MANAGEMENT!D23</f>
        <v>550</v>
      </c>
      <c r="D11" s="37">
        <f>MANAGEMENT!H10+MANAGEMENT!H22+MANAGEMENT!H23</f>
        <v>0</v>
      </c>
      <c r="E11" s="37">
        <f>MANAGEMENT!I10+MANAGEMENT!I22+MANAGEMENT!I23</f>
        <v>550</v>
      </c>
      <c r="F11" s="37">
        <f>MANAGEMENT!O10+MANAGEMENT!O22+MANAGEMENT!O23</f>
        <v>240</v>
      </c>
    </row>
    <row r="12" spans="1:6" ht="12.75">
      <c r="A12" s="34">
        <v>10</v>
      </c>
      <c r="B12" s="48" t="s">
        <v>104</v>
      </c>
      <c r="C12" s="37">
        <f>MANAGEMENT!D19+'STATE COMPONENT 2021-22'!E18</f>
        <v>985.31</v>
      </c>
      <c r="D12" s="37">
        <f>MANAGEMENT!H19+'STATE COMPONENT 2021-22'!I18</f>
        <v>0</v>
      </c>
      <c r="E12" s="37">
        <f>MANAGEMENT!I19+'STATE COMPONENT 2021-22'!J18</f>
        <v>985.31</v>
      </c>
      <c r="F12" s="37">
        <f>MANAGEMENT!O19+'STATE COMPONENT 2021-22'!O18</f>
        <v>685.5</v>
      </c>
    </row>
    <row r="13" spans="1:7" ht="39">
      <c r="A13" s="34">
        <v>11</v>
      </c>
      <c r="B13" s="49" t="s">
        <v>209</v>
      </c>
      <c r="C13" s="37">
        <f>MANAGEMENT!D32+'STATE COMPONENT 2021-22'!E7+'STATE COMPONENT 2021-22'!E8+'STATE COMPONENT 2021-22'!E11+'STATE COMPONENT 2021-22'!E13+'STATE COMPONENT 2021-22'!E14+'STATE COMPONENT 2021-22'!E15+'STATE COMPONENT 2021-22'!E16+'STATE COMPONENT 2021-22'!E17+'STATE COMPONENT 2021-22'!E19+'STATE COMPONENT 2021-22'!E20+'STATE COMPONENT 2021-22'!E21+'STATE COMPONENT 2021-22'!E22</f>
        <v>5476.717900000001</v>
      </c>
      <c r="D13" s="37">
        <f>MANAGEMENT!H32+'STATE COMPONENT 2021-22'!I7+'STATE COMPONENT 2021-22'!I8+'STATE COMPONENT 2021-22'!I11+'STATE COMPONENT 2021-22'!I13+'STATE COMPONENT 2021-22'!I14+'STATE COMPONENT 2021-22'!I15+'STATE COMPONENT 2021-22'!I16+'STATE COMPONENT 2021-22'!I17+'STATE COMPONENT 2021-22'!I19+'STATE COMPONENT 2021-22'!I20+'STATE COMPONENT 2021-22'!I21+'STATE COMPONENT 2021-22'!I22</f>
        <v>0</v>
      </c>
      <c r="E13" s="37">
        <f>MANAGEMENT!I32+'STATE COMPONENT 2021-22'!J7+'STATE COMPONENT 2021-22'!J8+'STATE COMPONENT 2021-22'!J11+'STATE COMPONENT 2021-22'!J13+'STATE COMPONENT 2021-22'!J14+'STATE COMPONENT 2021-22'!J15+'STATE COMPONENT 2021-22'!J16+'STATE COMPONENT 2021-22'!J17+'STATE COMPONENT 2021-22'!J19+'STATE COMPONENT 2021-22'!J20+'STATE COMPONENT 2021-22'!J21+'STATE COMPONENT 2021-22'!J22</f>
        <v>9276.7179</v>
      </c>
      <c r="F13" s="37">
        <f>MANAGEMENT!O32+'STATE COMPONENT 2021-22'!O7+'STATE COMPONENT 2021-22'!O8+'STATE COMPONENT 2021-22'!O11+'STATE COMPONENT 2021-22'!O13+'STATE COMPONENT 2021-22'!O14+'STATE COMPONENT 2021-22'!O15+'STATE COMPONENT 2021-22'!O16+'STATE COMPONENT 2021-22'!O17+'STATE COMPONENT 2021-22'!O19+'STATE COMPONENT 2021-22'!O20+'STATE COMPONENT 2021-22'!O21+'STATE COMPONENT 2021-22'!O22</f>
        <v>662.25</v>
      </c>
      <c r="G13" s="36"/>
    </row>
    <row r="14" spans="1:6" ht="15" customHeight="1">
      <c r="A14" s="34">
        <v>12</v>
      </c>
      <c r="B14" s="47" t="s">
        <v>217</v>
      </c>
      <c r="C14" s="37">
        <f>MANAGEMENT!D26+MANAGEMENT!D33+MANAGEMENT!D35</f>
        <v>400</v>
      </c>
      <c r="D14" s="37">
        <f>MANAGEMENT!H26+MANAGEMENT!H33+MANAGEMENT!H35</f>
        <v>0</v>
      </c>
      <c r="E14" s="37">
        <f>MANAGEMENT!I26+MANAGEMENT!I33+MANAGEMENT!I35</f>
        <v>400</v>
      </c>
      <c r="F14" s="37">
        <f>MANAGEMENT!O26+MANAGEMENT!O33+MANAGEMENT!O35</f>
        <v>70</v>
      </c>
    </row>
    <row r="15" spans="1:6" ht="15" customHeight="1">
      <c r="A15" s="34">
        <v>13</v>
      </c>
      <c r="B15" s="47" t="s">
        <v>220</v>
      </c>
      <c r="C15" s="37">
        <f>MANAGEMENT!D38</f>
        <v>2325.3921</v>
      </c>
      <c r="D15" s="37">
        <f>MANAGEMENT!F38</f>
        <v>0</v>
      </c>
      <c r="E15" s="37">
        <f>MANAGEMENT!I38</f>
        <v>3800</v>
      </c>
      <c r="F15" s="37">
        <f>MANAGEMENT!O38</f>
        <v>38</v>
      </c>
    </row>
    <row r="16" spans="1:6" ht="12.75">
      <c r="A16" s="34">
        <v>14</v>
      </c>
      <c r="B16" s="47" t="s">
        <v>210</v>
      </c>
      <c r="C16" s="37">
        <f>'STATE COMPONENT 2021-22'!E12</f>
        <v>210</v>
      </c>
      <c r="D16" s="37">
        <f>'STATE COMPONENT 2021-22'!I12</f>
        <v>0</v>
      </c>
      <c r="E16" s="37">
        <f>'STATE COMPONENT 2021-22'!J12</f>
        <v>210</v>
      </c>
      <c r="F16" s="37">
        <f>'STATE COMPONENT 2021-22'!O12</f>
        <v>112.5</v>
      </c>
    </row>
    <row r="17" spans="1:6" ht="12.75">
      <c r="A17" s="146" t="s">
        <v>239</v>
      </c>
      <c r="B17" s="146"/>
      <c r="C17" s="35">
        <f>SUM(C3:C16)</f>
        <v>12197.02</v>
      </c>
      <c r="D17" s="35">
        <f>SUM(D3:D16)</f>
        <v>0</v>
      </c>
      <c r="E17" s="35">
        <f>SUM(E3:E16)</f>
        <v>18036.6279</v>
      </c>
      <c r="F17" s="131">
        <f>SUM(F3:F16)</f>
        <v>3645.277</v>
      </c>
    </row>
    <row r="18" spans="1:6" s="84" customFormat="1" ht="12.75">
      <c r="A18" s="149"/>
      <c r="B18" s="149"/>
      <c r="C18" s="51"/>
      <c r="D18" s="51"/>
      <c r="E18" s="51"/>
      <c r="F18" s="127"/>
    </row>
    <row r="19" spans="3:6" s="84" customFormat="1" ht="12.75">
      <c r="C19" s="128"/>
      <c r="D19" s="129"/>
      <c r="E19" s="128"/>
      <c r="F19" s="128"/>
    </row>
    <row r="20" spans="1:6" ht="15">
      <c r="A20" s="148" t="s">
        <v>79</v>
      </c>
      <c r="B20" s="148"/>
      <c r="C20" s="148"/>
      <c r="D20" s="148"/>
      <c r="E20" s="148"/>
      <c r="F20" s="148"/>
    </row>
    <row r="21" spans="1:6" ht="41.25" customHeight="1">
      <c r="A21" s="44" t="s">
        <v>80</v>
      </c>
      <c r="B21" s="45" t="s">
        <v>81</v>
      </c>
      <c r="C21" s="44" t="s">
        <v>231</v>
      </c>
      <c r="D21" s="44" t="s">
        <v>95</v>
      </c>
      <c r="E21" s="44" t="s">
        <v>232</v>
      </c>
      <c r="F21" s="50" t="s">
        <v>98</v>
      </c>
    </row>
    <row r="22" spans="1:6" ht="12.75">
      <c r="A22" s="34">
        <v>1</v>
      </c>
      <c r="B22" s="89" t="s">
        <v>87</v>
      </c>
      <c r="C22" s="53">
        <v>7692.5999999999985</v>
      </c>
      <c r="D22" s="53">
        <v>4765.1322711116</v>
      </c>
      <c r="E22" s="53">
        <v>8657.399999999998</v>
      </c>
      <c r="F22" s="92">
        <v>7294.799999999999</v>
      </c>
    </row>
    <row r="23" spans="1:6" ht="12.75">
      <c r="A23" s="34">
        <v>2</v>
      </c>
      <c r="B23" s="89" t="s">
        <v>96</v>
      </c>
      <c r="C23" s="53">
        <v>3382.2</v>
      </c>
      <c r="D23" s="53">
        <v>1861.0977189999999</v>
      </c>
      <c r="E23" s="53">
        <v>3717.0000000000014</v>
      </c>
      <c r="F23" s="92">
        <v>3018.6</v>
      </c>
    </row>
    <row r="24" spans="1:6" ht="26.25">
      <c r="A24" s="34">
        <v>3</v>
      </c>
      <c r="B24" s="90" t="s">
        <v>218</v>
      </c>
      <c r="C24" s="53">
        <f>3284.377-570</f>
        <v>2714.377</v>
      </c>
      <c r="D24" s="53">
        <f>1138.586559+58.8</f>
        <v>1197.386559</v>
      </c>
      <c r="E24" s="53">
        <v>3804.015</v>
      </c>
      <c r="F24" s="92">
        <v>1978.42</v>
      </c>
    </row>
    <row r="25" spans="1:6" ht="12.75" customHeight="1">
      <c r="A25" s="34">
        <v>4</v>
      </c>
      <c r="B25" s="90" t="s">
        <v>105</v>
      </c>
      <c r="C25" s="53">
        <v>1575.22</v>
      </c>
      <c r="D25" s="53">
        <v>221.6</v>
      </c>
      <c r="E25" s="53">
        <v>1683.66</v>
      </c>
      <c r="F25" s="92">
        <f>E25</f>
        <v>1683.66</v>
      </c>
    </row>
    <row r="26" spans="1:7" ht="12.75">
      <c r="A26" s="34">
        <v>5</v>
      </c>
      <c r="B26" s="89" t="s">
        <v>89</v>
      </c>
      <c r="C26" s="53">
        <v>402.85</v>
      </c>
      <c r="D26" s="53">
        <v>123.05823999999998</v>
      </c>
      <c r="E26" s="53">
        <v>455.65</v>
      </c>
      <c r="F26" s="92">
        <f>E26</f>
        <v>455.65</v>
      </c>
      <c r="G26" s="52"/>
    </row>
    <row r="27" spans="1:6" ht="12.75">
      <c r="A27" s="34">
        <v>6</v>
      </c>
      <c r="B27" s="89" t="s">
        <v>90</v>
      </c>
      <c r="C27" s="53">
        <v>190</v>
      </c>
      <c r="D27" s="53">
        <v>25.54163</v>
      </c>
      <c r="E27" s="53">
        <v>190</v>
      </c>
      <c r="F27" s="92">
        <v>57</v>
      </c>
    </row>
    <row r="28" spans="1:6" ht="12.75">
      <c r="A28" s="34">
        <v>7</v>
      </c>
      <c r="B28" s="89" t="s">
        <v>91</v>
      </c>
      <c r="C28" s="53">
        <v>1006.4</v>
      </c>
      <c r="D28" s="53">
        <v>448.61484</v>
      </c>
      <c r="E28" s="53">
        <v>1006.4</v>
      </c>
      <c r="F28" s="92">
        <f>E28</f>
        <v>1006.4</v>
      </c>
    </row>
    <row r="29" spans="1:7" ht="12.75">
      <c r="A29" s="34">
        <v>8</v>
      </c>
      <c r="B29" s="89" t="s">
        <v>92</v>
      </c>
      <c r="C29" s="53">
        <v>136</v>
      </c>
      <c r="D29" s="53">
        <v>71.80614</v>
      </c>
      <c r="E29" s="53">
        <v>136</v>
      </c>
      <c r="F29" s="92">
        <f>E29</f>
        <v>136</v>
      </c>
      <c r="G29" s="36"/>
    </row>
    <row r="30" spans="1:6" ht="15.75" customHeight="1">
      <c r="A30" s="34">
        <v>9</v>
      </c>
      <c r="B30" s="90" t="s">
        <v>93</v>
      </c>
      <c r="C30" s="53">
        <v>120</v>
      </c>
      <c r="D30" s="53">
        <v>133.3</v>
      </c>
      <c r="E30" s="53">
        <v>120</v>
      </c>
      <c r="F30" s="92">
        <v>60</v>
      </c>
    </row>
    <row r="31" spans="1:6" ht="12.75">
      <c r="A31" s="34">
        <v>10</v>
      </c>
      <c r="B31" s="91" t="s">
        <v>104</v>
      </c>
      <c r="C31" s="53">
        <v>266</v>
      </c>
      <c r="D31" s="53">
        <v>54.59095000000001</v>
      </c>
      <c r="E31" s="53">
        <v>266</v>
      </c>
      <c r="F31" s="92">
        <v>133</v>
      </c>
    </row>
    <row r="32" spans="1:6" ht="26.25">
      <c r="A32" s="34">
        <v>11</v>
      </c>
      <c r="B32" s="49" t="s">
        <v>97</v>
      </c>
      <c r="C32" s="53">
        <v>585.193</v>
      </c>
      <c r="D32" s="53">
        <v>124.51844000000001</v>
      </c>
      <c r="E32" s="53">
        <v>585.193</v>
      </c>
      <c r="F32" s="92">
        <v>433.193</v>
      </c>
    </row>
    <row r="33" spans="1:6" ht="15.75" customHeight="1">
      <c r="A33" s="34">
        <v>12</v>
      </c>
      <c r="B33" s="90" t="s">
        <v>94</v>
      </c>
      <c r="C33" s="53">
        <v>174</v>
      </c>
      <c r="D33" s="53">
        <v>52.556629999999984</v>
      </c>
      <c r="E33" s="53">
        <v>174</v>
      </c>
      <c r="F33" s="92">
        <v>98</v>
      </c>
    </row>
    <row r="34" spans="1:6" ht="12.75">
      <c r="A34" s="146" t="s">
        <v>58</v>
      </c>
      <c r="B34" s="146"/>
      <c r="C34" s="54">
        <f>SUM(C22:C33)</f>
        <v>18244.84</v>
      </c>
      <c r="D34" s="55">
        <f>SUM(D22:D33)</f>
        <v>9079.2034191116</v>
      </c>
      <c r="E34" s="55">
        <f>SUM(E22:E33)</f>
        <v>20795.318000000003</v>
      </c>
      <c r="F34" s="130">
        <f>SUM(F22:F33)</f>
        <v>16354.722999999998</v>
      </c>
    </row>
    <row r="35" spans="3:6" ht="12.75">
      <c r="C35" s="36"/>
      <c r="D35" s="36"/>
      <c r="F35" s="109"/>
    </row>
    <row r="37" spans="2:7" ht="12.75">
      <c r="B37" s="86" t="s">
        <v>240</v>
      </c>
      <c r="C37" s="85">
        <f>C34+C17</f>
        <v>30441.86</v>
      </c>
      <c r="E37" s="93">
        <f>E17+E34</f>
        <v>38831.945900000006</v>
      </c>
      <c r="F37" s="93">
        <f>F17+F34</f>
        <v>20000</v>
      </c>
      <c r="G37" s="52"/>
    </row>
    <row r="38" spans="2:6" ht="12.75">
      <c r="B38" s="86"/>
      <c r="E38" s="52"/>
      <c r="F38" s="52"/>
    </row>
    <row r="39" spans="3:6" ht="12.75">
      <c r="C39" s="36"/>
      <c r="E39" s="52"/>
      <c r="F39" s="52"/>
    </row>
    <row r="40" ht="12.75">
      <c r="E40" s="36"/>
    </row>
  </sheetData>
  <sheetProtection/>
  <mergeCells count="5">
    <mergeCell ref="A17:B17"/>
    <mergeCell ref="A34:B34"/>
    <mergeCell ref="A1:F1"/>
    <mergeCell ref="A20:F20"/>
    <mergeCell ref="A18:B18"/>
  </mergeCells>
  <printOptions/>
  <pageMargins left="0.72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"/>
  <sheetViews>
    <sheetView view="pageBreakPreview" zoomScale="112" zoomScaleSheetLayoutView="112" zoomScalePageLayoutView="0" workbookViewId="0" topLeftCell="A1">
      <selection activeCell="Q14" sqref="Q14"/>
    </sheetView>
  </sheetViews>
  <sheetFormatPr defaultColWidth="9.140625" defaultRowHeight="12.75"/>
  <cols>
    <col min="1" max="1" width="27.57421875" style="7" customWidth="1"/>
    <col min="2" max="2" width="9.7109375" style="7" hidden="1" customWidth="1"/>
    <col min="3" max="3" width="6.7109375" style="7" customWidth="1"/>
    <col min="4" max="4" width="9.7109375" style="7" customWidth="1"/>
    <col min="5" max="5" width="6.7109375" style="7" customWidth="1"/>
    <col min="6" max="6" width="8.8515625" style="7" customWidth="1"/>
    <col min="7" max="7" width="14.28125" style="7" customWidth="1"/>
    <col min="8" max="8" width="9.140625" style="7" customWidth="1"/>
    <col min="9" max="9" width="8.8515625" style="7" customWidth="1"/>
    <col min="10" max="10" width="9.28125" style="7" bestFit="1" customWidth="1"/>
    <col min="11" max="11" width="10.8515625" style="7" customWidth="1"/>
    <col min="12" max="12" width="16.140625" style="7" hidden="1" customWidth="1"/>
    <col min="13" max="13" width="12.7109375" style="7" hidden="1" customWidth="1"/>
    <col min="14" max="14" width="8.7109375" style="7" customWidth="1"/>
    <col min="15" max="16384" width="9.140625" style="7" customWidth="1"/>
  </cols>
  <sheetData>
    <row r="1" spans="1:13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144</v>
      </c>
      <c r="I3" s="140"/>
      <c r="J3" s="140"/>
      <c r="K3" s="140"/>
    </row>
    <row r="4" ht="13.5" thickBot="1">
      <c r="L4" s="7" t="s">
        <v>60</v>
      </c>
    </row>
    <row r="5" spans="1:15" s="10" customFormat="1" ht="26.25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12.75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5" s="10" customFormat="1" ht="12.75">
      <c r="A7" s="63" t="s">
        <v>180</v>
      </c>
      <c r="B7" s="2"/>
      <c r="C7" s="2"/>
      <c r="D7" s="39">
        <v>1.2</v>
      </c>
      <c r="E7" s="2"/>
      <c r="F7" s="2"/>
      <c r="G7" s="39">
        <v>0</v>
      </c>
      <c r="H7" s="67"/>
      <c r="I7" s="39">
        <v>1.2</v>
      </c>
      <c r="J7" s="25"/>
      <c r="K7" s="15">
        <f>G7+I7</f>
        <v>1.2</v>
      </c>
      <c r="L7" s="13">
        <f>K7</f>
        <v>1.2</v>
      </c>
      <c r="M7" s="21"/>
      <c r="N7" s="21"/>
      <c r="O7" s="114">
        <f>K7+M7</f>
        <v>1.2</v>
      </c>
    </row>
    <row r="8" spans="1:15" s="10" customFormat="1" ht="12.75">
      <c r="A8" s="63" t="s">
        <v>59</v>
      </c>
      <c r="B8" s="2"/>
      <c r="C8" s="2"/>
      <c r="D8" s="39">
        <v>5</v>
      </c>
      <c r="E8" s="2"/>
      <c r="F8" s="2"/>
      <c r="G8" s="39">
        <v>0</v>
      </c>
      <c r="H8" s="67"/>
      <c r="I8" s="39">
        <v>5</v>
      </c>
      <c r="J8" s="25"/>
      <c r="K8" s="15">
        <f>G8+I8</f>
        <v>5</v>
      </c>
      <c r="L8" s="13">
        <f>K8</f>
        <v>5</v>
      </c>
      <c r="M8" s="21"/>
      <c r="N8" s="21"/>
      <c r="O8" s="114">
        <f>K8+M8</f>
        <v>5</v>
      </c>
    </row>
    <row r="9" spans="1:15" ht="13.5" thickBot="1">
      <c r="A9" s="77" t="s">
        <v>21</v>
      </c>
      <c r="B9" s="81"/>
      <c r="C9" s="81"/>
      <c r="D9" s="66">
        <f>SUM(D7:D8)</f>
        <v>6.2</v>
      </c>
      <c r="E9" s="81"/>
      <c r="F9" s="66">
        <f>SUM(F7:F8)</f>
        <v>0</v>
      </c>
      <c r="G9" s="66">
        <f>SUM(G7:G8)</f>
        <v>0</v>
      </c>
      <c r="H9" s="66"/>
      <c r="I9" s="66">
        <f>SUM(I7:I8)</f>
        <v>6.2</v>
      </c>
      <c r="J9" s="66"/>
      <c r="K9" s="66">
        <f>G9+I9</f>
        <v>6.2</v>
      </c>
      <c r="L9" s="95">
        <f>SUM(L7:L8)</f>
        <v>6.2</v>
      </c>
      <c r="M9" s="65"/>
      <c r="N9" s="65"/>
      <c r="O9" s="113">
        <f>SUM(O7:O8)</f>
        <v>6.2</v>
      </c>
    </row>
    <row r="12" ht="12.75">
      <c r="A12" s="61"/>
    </row>
    <row r="17" ht="30.75" customHeight="1"/>
  </sheetData>
  <sheetProtection/>
  <mergeCells count="10">
    <mergeCell ref="N5:O5"/>
    <mergeCell ref="A1:M1"/>
    <mergeCell ref="A5:A6"/>
    <mergeCell ref="B5:B6"/>
    <mergeCell ref="H5:I5"/>
    <mergeCell ref="J5:K5"/>
    <mergeCell ref="M5:M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r:id="rId1"/>
  <headerFooter alignWithMargins="0">
    <oddHeader>&amp;L&amp;A&amp;R&amp;P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view="pageBreakPreview" zoomScale="122" zoomScaleNormal="107" zoomScaleSheetLayoutView="122" zoomScalePageLayoutView="0" workbookViewId="0" topLeftCell="A18">
      <selection activeCell="O14" sqref="O14"/>
    </sheetView>
  </sheetViews>
  <sheetFormatPr defaultColWidth="9.140625" defaultRowHeight="12.75"/>
  <cols>
    <col min="1" max="1" width="47.140625" style="7" customWidth="1"/>
    <col min="2" max="2" width="9.7109375" style="7" hidden="1" customWidth="1"/>
    <col min="3" max="6" width="9.7109375" style="7" customWidth="1"/>
    <col min="7" max="7" width="12.00390625" style="7" customWidth="1"/>
    <col min="8" max="8" width="9.28125" style="7" bestFit="1" customWidth="1"/>
    <col min="9" max="9" width="9.7109375" style="7" customWidth="1"/>
    <col min="10" max="10" width="9.28125" style="7" bestFit="1" customWidth="1"/>
    <col min="11" max="11" width="12.00390625" style="7" customWidth="1"/>
    <col min="12" max="12" width="14.7109375" style="7" hidden="1" customWidth="1"/>
    <col min="13" max="13" width="0" style="7" hidden="1" customWidth="1"/>
    <col min="14" max="14" width="9.140625" style="7" customWidth="1"/>
    <col min="15" max="15" width="11.57421875" style="7" customWidth="1"/>
    <col min="16" max="16384" width="9.140625" style="7" customWidth="1"/>
  </cols>
  <sheetData>
    <row r="1" spans="1:11" ht="15">
      <c r="A1" s="143" t="s">
        <v>225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145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42"/>
      <c r="C5" s="132" t="s">
        <v>226</v>
      </c>
      <c r="D5" s="142"/>
      <c r="E5" s="132" t="s">
        <v>95</v>
      </c>
      <c r="F5" s="142"/>
      <c r="G5" s="73" t="s">
        <v>227</v>
      </c>
      <c r="H5" s="132" t="s">
        <v>228</v>
      </c>
      <c r="I5" s="142"/>
      <c r="J5" s="132" t="s">
        <v>229</v>
      </c>
      <c r="K5" s="142"/>
      <c r="L5" s="94"/>
      <c r="M5" s="138"/>
      <c r="N5" s="132" t="s">
        <v>234</v>
      </c>
      <c r="O5" s="141"/>
    </row>
    <row r="6" spans="1:15" s="10" customFormat="1" ht="12">
      <c r="A6" s="144"/>
      <c r="B6" s="145"/>
      <c r="C6" s="11" t="s">
        <v>0</v>
      </c>
      <c r="D6" s="11" t="s">
        <v>1</v>
      </c>
      <c r="E6" s="11" t="s">
        <v>0</v>
      </c>
      <c r="F6" s="11" t="s">
        <v>1</v>
      </c>
      <c r="G6" s="11" t="s">
        <v>1</v>
      </c>
      <c r="H6" s="11" t="s">
        <v>0</v>
      </c>
      <c r="I6" s="11" t="s">
        <v>1</v>
      </c>
      <c r="J6" s="11" t="s">
        <v>0</v>
      </c>
      <c r="K6" s="11" t="s">
        <v>1</v>
      </c>
      <c r="L6" s="11" t="s">
        <v>1</v>
      </c>
      <c r="M6" s="139"/>
      <c r="N6" s="11" t="s">
        <v>0</v>
      </c>
      <c r="O6" s="126" t="s">
        <v>1</v>
      </c>
    </row>
    <row r="7" spans="1:15" s="17" customFormat="1" ht="12.75">
      <c r="A7" s="62" t="s">
        <v>2</v>
      </c>
      <c r="B7" s="16"/>
      <c r="C7" s="3">
        <v>1</v>
      </c>
      <c r="D7" s="4">
        <v>3</v>
      </c>
      <c r="E7" s="16"/>
      <c r="F7" s="16"/>
      <c r="G7" s="12">
        <v>0</v>
      </c>
      <c r="H7" s="3">
        <v>1</v>
      </c>
      <c r="I7" s="4">
        <v>3</v>
      </c>
      <c r="J7" s="14">
        <f aca="true" t="shared" si="0" ref="J7:J20">+H7</f>
        <v>1</v>
      </c>
      <c r="K7" s="15">
        <f>G7+I7</f>
        <v>3</v>
      </c>
      <c r="L7" s="13">
        <f>K7</f>
        <v>3</v>
      </c>
      <c r="M7" s="16"/>
      <c r="N7" s="25">
        <v>1</v>
      </c>
      <c r="O7" s="114">
        <v>3</v>
      </c>
    </row>
    <row r="8" spans="1:15" s="17" customFormat="1" ht="26.25">
      <c r="A8" s="72" t="s">
        <v>128</v>
      </c>
      <c r="B8" s="18"/>
      <c r="C8" s="3">
        <v>1</v>
      </c>
      <c r="D8" s="4">
        <v>3</v>
      </c>
      <c r="E8" s="18"/>
      <c r="F8" s="18"/>
      <c r="G8" s="12">
        <v>0</v>
      </c>
      <c r="H8" s="3">
        <v>1</v>
      </c>
      <c r="I8" s="4">
        <v>3</v>
      </c>
      <c r="J8" s="14">
        <f t="shared" si="0"/>
        <v>1</v>
      </c>
      <c r="K8" s="15">
        <f aca="true" t="shared" si="1" ref="K8:K24">G8+I8</f>
        <v>3</v>
      </c>
      <c r="L8" s="13">
        <f aca="true" t="shared" si="2" ref="L8:L20">K8</f>
        <v>3</v>
      </c>
      <c r="M8" s="16"/>
      <c r="N8" s="25">
        <v>1</v>
      </c>
      <c r="O8" s="114">
        <v>3</v>
      </c>
    </row>
    <row r="9" spans="1:15" ht="12.75">
      <c r="A9" s="62" t="s">
        <v>47</v>
      </c>
      <c r="B9" s="1"/>
      <c r="C9" s="3">
        <v>1</v>
      </c>
      <c r="D9" s="4">
        <v>5</v>
      </c>
      <c r="E9" s="1"/>
      <c r="F9" s="1"/>
      <c r="G9" s="12">
        <v>0</v>
      </c>
      <c r="H9" s="3">
        <v>1</v>
      </c>
      <c r="I9" s="4">
        <v>5</v>
      </c>
      <c r="J9" s="14">
        <f t="shared" si="0"/>
        <v>1</v>
      </c>
      <c r="K9" s="15">
        <f t="shared" si="1"/>
        <v>5</v>
      </c>
      <c r="L9" s="13">
        <f t="shared" si="2"/>
        <v>5</v>
      </c>
      <c r="M9" s="1"/>
      <c r="N9" s="25">
        <v>1</v>
      </c>
      <c r="O9" s="114">
        <v>5</v>
      </c>
    </row>
    <row r="10" spans="1:15" ht="12.75">
      <c r="A10" s="62" t="s">
        <v>48</v>
      </c>
      <c r="B10" s="1"/>
      <c r="C10" s="3">
        <v>1</v>
      </c>
      <c r="D10" s="4">
        <v>3</v>
      </c>
      <c r="E10" s="1"/>
      <c r="F10" s="1"/>
      <c r="G10" s="12">
        <v>0</v>
      </c>
      <c r="H10" s="3">
        <v>1</v>
      </c>
      <c r="I10" s="4">
        <v>3</v>
      </c>
      <c r="J10" s="14">
        <f t="shared" si="0"/>
        <v>1</v>
      </c>
      <c r="K10" s="15">
        <f t="shared" si="1"/>
        <v>3</v>
      </c>
      <c r="L10" s="13">
        <f t="shared" si="2"/>
        <v>3</v>
      </c>
      <c r="M10" s="1"/>
      <c r="N10" s="25">
        <v>1</v>
      </c>
      <c r="O10" s="114">
        <v>3</v>
      </c>
    </row>
    <row r="11" spans="1:15" ht="12.75">
      <c r="A11" s="62" t="s">
        <v>49</v>
      </c>
      <c r="B11" s="1"/>
      <c r="C11" s="3">
        <v>1</v>
      </c>
      <c r="D11" s="4">
        <v>2</v>
      </c>
      <c r="E11" s="1"/>
      <c r="F11" s="1"/>
      <c r="G11" s="12">
        <v>0</v>
      </c>
      <c r="H11" s="3">
        <v>1</v>
      </c>
      <c r="I11" s="4">
        <v>2</v>
      </c>
      <c r="J11" s="14">
        <f t="shared" si="0"/>
        <v>1</v>
      </c>
      <c r="K11" s="15">
        <f t="shared" si="1"/>
        <v>2</v>
      </c>
      <c r="L11" s="13">
        <f t="shared" si="2"/>
        <v>2</v>
      </c>
      <c r="M11" s="1"/>
      <c r="N11" s="25">
        <v>1</v>
      </c>
      <c r="O11" s="114">
        <v>1</v>
      </c>
    </row>
    <row r="12" spans="1:15" ht="12.75">
      <c r="A12" s="62" t="s">
        <v>3</v>
      </c>
      <c r="B12" s="1"/>
      <c r="C12" s="3">
        <v>1</v>
      </c>
      <c r="D12" s="4">
        <v>2.5</v>
      </c>
      <c r="E12" s="1"/>
      <c r="F12" s="1"/>
      <c r="G12" s="12">
        <v>0</v>
      </c>
      <c r="H12" s="3">
        <v>1</v>
      </c>
      <c r="I12" s="4">
        <v>2.5</v>
      </c>
      <c r="J12" s="14">
        <f t="shared" si="0"/>
        <v>1</v>
      </c>
      <c r="K12" s="15">
        <f t="shared" si="1"/>
        <v>2.5</v>
      </c>
      <c r="L12" s="13">
        <f t="shared" si="2"/>
        <v>2.5</v>
      </c>
      <c r="M12" s="1"/>
      <c r="N12" s="25">
        <v>1</v>
      </c>
      <c r="O12" s="114">
        <v>2.5</v>
      </c>
    </row>
    <row r="13" spans="1:15" ht="12.75">
      <c r="A13" s="62" t="s">
        <v>4</v>
      </c>
      <c r="B13" s="1"/>
      <c r="C13" s="3">
        <v>1</v>
      </c>
      <c r="D13" s="4">
        <v>3</v>
      </c>
      <c r="E13" s="1"/>
      <c r="F13" s="1"/>
      <c r="G13" s="12">
        <v>0</v>
      </c>
      <c r="H13" s="3">
        <v>1</v>
      </c>
      <c r="I13" s="4">
        <v>3</v>
      </c>
      <c r="J13" s="14">
        <f t="shared" si="0"/>
        <v>1</v>
      </c>
      <c r="K13" s="15">
        <f t="shared" si="1"/>
        <v>3</v>
      </c>
      <c r="L13" s="13">
        <f t="shared" si="2"/>
        <v>3</v>
      </c>
      <c r="M13" s="1"/>
      <c r="N13" s="25">
        <v>1</v>
      </c>
      <c r="O13" s="114">
        <v>2</v>
      </c>
    </row>
    <row r="14" spans="1:15" ht="26.25">
      <c r="A14" s="62" t="s">
        <v>66</v>
      </c>
      <c r="B14" s="1"/>
      <c r="C14" s="3">
        <v>1</v>
      </c>
      <c r="D14" s="4">
        <v>2</v>
      </c>
      <c r="E14" s="1"/>
      <c r="F14" s="1"/>
      <c r="G14" s="12">
        <v>0</v>
      </c>
      <c r="H14" s="3">
        <v>1</v>
      </c>
      <c r="I14" s="4">
        <v>2</v>
      </c>
      <c r="J14" s="14">
        <f t="shared" si="0"/>
        <v>1</v>
      </c>
      <c r="K14" s="15">
        <f t="shared" si="1"/>
        <v>2</v>
      </c>
      <c r="L14" s="13">
        <f t="shared" si="2"/>
        <v>2</v>
      </c>
      <c r="M14" s="1"/>
      <c r="N14" s="25">
        <v>1</v>
      </c>
      <c r="O14" s="114">
        <v>2</v>
      </c>
    </row>
    <row r="15" spans="1:15" ht="12.75">
      <c r="A15" s="62" t="s">
        <v>50</v>
      </c>
      <c r="B15" s="1"/>
      <c r="C15" s="3">
        <v>1</v>
      </c>
      <c r="D15" s="4">
        <v>5</v>
      </c>
      <c r="E15" s="1"/>
      <c r="F15" s="1"/>
      <c r="G15" s="12">
        <v>0</v>
      </c>
      <c r="H15" s="3">
        <v>1</v>
      </c>
      <c r="I15" s="4">
        <v>5</v>
      </c>
      <c r="J15" s="14">
        <f t="shared" si="0"/>
        <v>1</v>
      </c>
      <c r="K15" s="15">
        <f t="shared" si="1"/>
        <v>5</v>
      </c>
      <c r="L15" s="13">
        <f t="shared" si="2"/>
        <v>5</v>
      </c>
      <c r="M15" s="1"/>
      <c r="N15" s="25">
        <v>1</v>
      </c>
      <c r="O15" s="114">
        <v>3</v>
      </c>
    </row>
    <row r="16" spans="1:15" ht="12.75">
      <c r="A16" s="72" t="s">
        <v>129</v>
      </c>
      <c r="B16" s="1"/>
      <c r="C16" s="3">
        <v>1</v>
      </c>
      <c r="D16" s="4">
        <v>25</v>
      </c>
      <c r="E16" s="1"/>
      <c r="F16" s="1"/>
      <c r="G16" s="12">
        <v>0</v>
      </c>
      <c r="H16" s="3">
        <v>1</v>
      </c>
      <c r="I16" s="4">
        <v>25</v>
      </c>
      <c r="J16" s="14">
        <f t="shared" si="0"/>
        <v>1</v>
      </c>
      <c r="K16" s="15">
        <f t="shared" si="1"/>
        <v>25</v>
      </c>
      <c r="L16" s="13">
        <f t="shared" si="2"/>
        <v>25</v>
      </c>
      <c r="M16" s="1"/>
      <c r="N16" s="25">
        <v>1</v>
      </c>
      <c r="O16" s="114">
        <v>10</v>
      </c>
    </row>
    <row r="17" spans="1:15" ht="12.75">
      <c r="A17" s="72" t="s">
        <v>233</v>
      </c>
      <c r="B17" s="1"/>
      <c r="C17" s="3">
        <v>0</v>
      </c>
      <c r="D17" s="4">
        <v>0</v>
      </c>
      <c r="E17" s="1"/>
      <c r="F17" s="1"/>
      <c r="G17" s="12">
        <v>0</v>
      </c>
      <c r="H17" s="3">
        <v>1</v>
      </c>
      <c r="I17" s="4">
        <v>5</v>
      </c>
      <c r="J17" s="14">
        <f t="shared" si="0"/>
        <v>1</v>
      </c>
      <c r="K17" s="15">
        <f t="shared" si="1"/>
        <v>5</v>
      </c>
      <c r="L17" s="13">
        <f t="shared" si="2"/>
        <v>5</v>
      </c>
      <c r="M17" s="1"/>
      <c r="N17" s="25">
        <v>1</v>
      </c>
      <c r="O17" s="114">
        <v>5</v>
      </c>
    </row>
    <row r="18" spans="1:15" ht="15" customHeight="1">
      <c r="A18" s="62" t="s">
        <v>51</v>
      </c>
      <c r="B18" s="1"/>
      <c r="C18" s="3">
        <v>1</v>
      </c>
      <c r="D18" s="4">
        <v>4</v>
      </c>
      <c r="E18" s="1"/>
      <c r="F18" s="4">
        <v>0</v>
      </c>
      <c r="G18" s="4">
        <v>0</v>
      </c>
      <c r="H18" s="3">
        <v>1</v>
      </c>
      <c r="I18" s="4">
        <v>4</v>
      </c>
      <c r="J18" s="14">
        <f t="shared" si="0"/>
        <v>1</v>
      </c>
      <c r="K18" s="15">
        <f t="shared" si="1"/>
        <v>4</v>
      </c>
      <c r="L18" s="13">
        <f t="shared" si="2"/>
        <v>4</v>
      </c>
      <c r="M18" s="1"/>
      <c r="N18" s="25">
        <v>1</v>
      </c>
      <c r="O18" s="114">
        <v>2</v>
      </c>
    </row>
    <row r="19" spans="1:15" ht="15.75" customHeight="1">
      <c r="A19" s="63" t="s">
        <v>130</v>
      </c>
      <c r="B19" s="1"/>
      <c r="C19" s="3">
        <v>1</v>
      </c>
      <c r="D19" s="4">
        <v>4</v>
      </c>
      <c r="E19" s="1"/>
      <c r="F19" s="1"/>
      <c r="G19" s="12"/>
      <c r="H19" s="3">
        <v>1</v>
      </c>
      <c r="I19" s="4">
        <v>4</v>
      </c>
      <c r="J19" s="14">
        <f t="shared" si="0"/>
        <v>1</v>
      </c>
      <c r="K19" s="15">
        <f t="shared" si="1"/>
        <v>4</v>
      </c>
      <c r="L19" s="13">
        <f t="shared" si="2"/>
        <v>4</v>
      </c>
      <c r="M19" s="1"/>
      <c r="N19" s="25">
        <v>1</v>
      </c>
      <c r="O19" s="114">
        <v>4</v>
      </c>
    </row>
    <row r="20" spans="1:15" ht="12.75">
      <c r="A20" s="64" t="s">
        <v>61</v>
      </c>
      <c r="B20" s="1"/>
      <c r="C20" s="3">
        <v>1</v>
      </c>
      <c r="D20" s="4">
        <v>2</v>
      </c>
      <c r="E20" s="1"/>
      <c r="F20" s="1"/>
      <c r="G20" s="12"/>
      <c r="H20" s="3">
        <v>1</v>
      </c>
      <c r="I20" s="4">
        <v>2</v>
      </c>
      <c r="J20" s="14">
        <f t="shared" si="0"/>
        <v>1</v>
      </c>
      <c r="K20" s="15">
        <f t="shared" si="1"/>
        <v>2</v>
      </c>
      <c r="L20" s="13">
        <f t="shared" si="2"/>
        <v>2</v>
      </c>
      <c r="M20" s="1"/>
      <c r="N20" s="25">
        <v>1</v>
      </c>
      <c r="O20" s="114">
        <v>2</v>
      </c>
    </row>
    <row r="21" spans="1:15" ht="12.75">
      <c r="A21" s="63" t="s">
        <v>133</v>
      </c>
      <c r="B21" s="1"/>
      <c r="C21" s="3">
        <v>1</v>
      </c>
      <c r="D21" s="4">
        <v>5</v>
      </c>
      <c r="E21" s="1"/>
      <c r="F21" s="1"/>
      <c r="G21" s="12"/>
      <c r="H21" s="3">
        <v>1</v>
      </c>
      <c r="I21" s="4">
        <v>5</v>
      </c>
      <c r="J21" s="14">
        <f>+H21</f>
        <v>1</v>
      </c>
      <c r="K21" s="15">
        <f>G21+I21</f>
        <v>5</v>
      </c>
      <c r="L21" s="13"/>
      <c r="M21" s="1"/>
      <c r="N21" s="25">
        <v>1</v>
      </c>
      <c r="O21" s="114">
        <v>1</v>
      </c>
    </row>
    <row r="22" spans="1:15" ht="12.75">
      <c r="A22" s="63" t="s">
        <v>211</v>
      </c>
      <c r="B22" s="1"/>
      <c r="C22" s="3">
        <v>1</v>
      </c>
      <c r="D22" s="4">
        <v>100</v>
      </c>
      <c r="E22" s="1"/>
      <c r="F22" s="1"/>
      <c r="G22" s="12"/>
      <c r="H22" s="3">
        <v>1</v>
      </c>
      <c r="I22" s="4">
        <v>100</v>
      </c>
      <c r="J22" s="14">
        <f>+H22</f>
        <v>1</v>
      </c>
      <c r="K22" s="15">
        <f>G22+I22</f>
        <v>100</v>
      </c>
      <c r="L22" s="13"/>
      <c r="M22" s="1"/>
      <c r="N22" s="25">
        <v>1</v>
      </c>
      <c r="O22" s="114">
        <v>10</v>
      </c>
    </row>
    <row r="23" spans="1:15" ht="26.25">
      <c r="A23" s="63" t="s">
        <v>216</v>
      </c>
      <c r="B23" s="1"/>
      <c r="C23" s="3">
        <v>0</v>
      </c>
      <c r="D23" s="4">
        <v>0</v>
      </c>
      <c r="E23" s="1"/>
      <c r="F23" s="1"/>
      <c r="G23" s="12"/>
      <c r="H23" s="3">
        <v>1068</v>
      </c>
      <c r="I23" s="4">
        <f>0.25*1068</f>
        <v>267</v>
      </c>
      <c r="J23" s="25">
        <f>+H23</f>
        <v>1068</v>
      </c>
      <c r="K23" s="15">
        <f>G23+I23</f>
        <v>267</v>
      </c>
      <c r="L23" s="13"/>
      <c r="M23" s="1"/>
      <c r="N23" s="25">
        <v>0</v>
      </c>
      <c r="O23" s="114">
        <v>0</v>
      </c>
    </row>
    <row r="24" spans="1:15" ht="13.5" thickBot="1">
      <c r="A24" s="77" t="s">
        <v>58</v>
      </c>
      <c r="B24" s="65"/>
      <c r="C24" s="65"/>
      <c r="D24" s="66">
        <f>SUM(D7:D23)</f>
        <v>168.5</v>
      </c>
      <c r="E24" s="65"/>
      <c r="F24" s="66">
        <f>SUM(F7:F22)</f>
        <v>0</v>
      </c>
      <c r="G24" s="66">
        <f>SUM(G7:G22)</f>
        <v>0</v>
      </c>
      <c r="H24" s="65"/>
      <c r="I24" s="66">
        <f>SUM(I7:I23)</f>
        <v>440.5</v>
      </c>
      <c r="J24" s="65"/>
      <c r="K24" s="66">
        <f t="shared" si="1"/>
        <v>440.5</v>
      </c>
      <c r="L24" s="66">
        <f>H24+J24</f>
        <v>0</v>
      </c>
      <c r="M24" s="66">
        <f>I24+K24</f>
        <v>881</v>
      </c>
      <c r="N24" s="75"/>
      <c r="O24" s="113">
        <f>SUM(O7:O23)</f>
        <v>58.5</v>
      </c>
    </row>
    <row r="37" ht="12.75">
      <c r="A37" s="61"/>
    </row>
    <row r="42" ht="30.75" customHeight="1"/>
  </sheetData>
  <sheetProtection/>
  <mergeCells count="10">
    <mergeCell ref="N5:O5"/>
    <mergeCell ref="M5:M6"/>
    <mergeCell ref="H5:I5"/>
    <mergeCell ref="J5:K5"/>
    <mergeCell ref="A1:K1"/>
    <mergeCell ref="A5:A6"/>
    <mergeCell ref="B5:B6"/>
    <mergeCell ref="H3:K3"/>
    <mergeCell ref="C5:D5"/>
    <mergeCell ref="E5:F5"/>
  </mergeCells>
  <printOptions horizontalCentered="1"/>
  <pageMargins left="0.3937007874015748" right="0.2362204724409449" top="0.7874015748031497" bottom="0.984251968503937" header="0.5118110236220472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"/>
  <sheetViews>
    <sheetView view="pageBreakPreview" zoomScale="146" zoomScaleNormal="92" zoomScaleSheetLayoutView="146" zoomScalePageLayoutView="0" workbookViewId="0" topLeftCell="A7">
      <selection activeCell="P7" sqref="P7"/>
    </sheetView>
  </sheetViews>
  <sheetFormatPr defaultColWidth="9.140625" defaultRowHeight="12.75"/>
  <cols>
    <col min="1" max="1" width="36.7109375" style="7" customWidth="1"/>
    <col min="2" max="2" width="9.7109375" style="7" hidden="1" customWidth="1"/>
    <col min="3" max="3" width="6.421875" style="7" customWidth="1"/>
    <col min="4" max="4" width="9.7109375" style="7" customWidth="1"/>
    <col min="5" max="5" width="6.28125" style="7" customWidth="1"/>
    <col min="6" max="6" width="9.7109375" style="7" customWidth="1"/>
    <col min="7" max="7" width="11.57421875" style="7" bestFit="1" customWidth="1"/>
    <col min="8" max="8" width="7.140625" style="7" customWidth="1"/>
    <col min="9" max="9" width="8.8515625" style="7" customWidth="1"/>
    <col min="10" max="10" width="6.7109375" style="7" customWidth="1"/>
    <col min="11" max="11" width="11.140625" style="7" customWidth="1"/>
    <col min="12" max="12" width="15.00390625" style="7" hidden="1" customWidth="1"/>
    <col min="13" max="13" width="9.57421875" style="7" hidden="1" customWidth="1"/>
    <col min="14" max="14" width="7.140625" style="7" customWidth="1"/>
    <col min="15" max="15" width="9.8515625" style="7" customWidth="1"/>
    <col min="16" max="16384" width="9.140625" style="7" customWidth="1"/>
  </cols>
  <sheetData>
    <row r="1" spans="1:12" ht="15">
      <c r="A1" s="143" t="s">
        <v>225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146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12.75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5" s="17" customFormat="1" ht="12.75">
      <c r="A7" s="74" t="s">
        <v>63</v>
      </c>
      <c r="B7" s="33"/>
      <c r="C7" s="31">
        <f>38*6</f>
        <v>228</v>
      </c>
      <c r="D7" s="40">
        <f>C7*0.005*5</f>
        <v>5.700000000000001</v>
      </c>
      <c r="E7" s="33"/>
      <c r="F7" s="33"/>
      <c r="G7" s="39">
        <v>0</v>
      </c>
      <c r="H7" s="31">
        <f>38*6</f>
        <v>228</v>
      </c>
      <c r="I7" s="40">
        <f>H7*0.005*5</f>
        <v>5.700000000000001</v>
      </c>
      <c r="J7" s="25">
        <f>H7</f>
        <v>228</v>
      </c>
      <c r="K7" s="15">
        <f>G7+I7</f>
        <v>5.700000000000001</v>
      </c>
      <c r="L7" s="13">
        <f>K7</f>
        <v>5.700000000000001</v>
      </c>
      <c r="M7" s="16"/>
      <c r="N7" s="25">
        <v>152</v>
      </c>
      <c r="O7" s="114">
        <f>N7*0.025</f>
        <v>3.8000000000000003</v>
      </c>
    </row>
    <row r="8" spans="1:15" ht="12.75">
      <c r="A8" s="74" t="s">
        <v>71</v>
      </c>
      <c r="B8" s="33"/>
      <c r="C8" s="31">
        <v>1</v>
      </c>
      <c r="D8" s="40">
        <v>10</v>
      </c>
      <c r="E8" s="33"/>
      <c r="F8" s="33"/>
      <c r="G8" s="39">
        <v>0</v>
      </c>
      <c r="H8" s="31">
        <v>1</v>
      </c>
      <c r="I8" s="40">
        <v>10</v>
      </c>
      <c r="J8" s="25">
        <f>H8</f>
        <v>1</v>
      </c>
      <c r="K8" s="15">
        <f>G8+I8</f>
        <v>10</v>
      </c>
      <c r="L8" s="13">
        <f>K8</f>
        <v>10</v>
      </c>
      <c r="M8" s="1"/>
      <c r="N8" s="25">
        <v>1</v>
      </c>
      <c r="O8" s="114">
        <v>5</v>
      </c>
    </row>
    <row r="9" spans="1:15" ht="26.25">
      <c r="A9" s="74" t="s">
        <v>131</v>
      </c>
      <c r="B9" s="33"/>
      <c r="C9" s="31">
        <v>1</v>
      </c>
      <c r="D9" s="40">
        <v>2</v>
      </c>
      <c r="E9" s="33"/>
      <c r="F9" s="33"/>
      <c r="G9" s="39">
        <v>0</v>
      </c>
      <c r="H9" s="31">
        <v>1</v>
      </c>
      <c r="I9" s="40">
        <v>2</v>
      </c>
      <c r="J9" s="25">
        <f>H9</f>
        <v>1</v>
      </c>
      <c r="K9" s="15">
        <f>G9+I9</f>
        <v>2</v>
      </c>
      <c r="L9" s="13">
        <f>K9</f>
        <v>2</v>
      </c>
      <c r="M9" s="1"/>
      <c r="N9" s="25">
        <v>1</v>
      </c>
      <c r="O9" s="114">
        <v>2</v>
      </c>
    </row>
    <row r="10" spans="1:15" ht="12.75">
      <c r="A10" s="74" t="s">
        <v>64</v>
      </c>
      <c r="B10" s="33"/>
      <c r="C10" s="31">
        <v>0</v>
      </c>
      <c r="D10" s="40">
        <v>10</v>
      </c>
      <c r="E10" s="33"/>
      <c r="F10" s="33"/>
      <c r="G10" s="39">
        <v>0</v>
      </c>
      <c r="H10" s="31">
        <v>0</v>
      </c>
      <c r="I10" s="40">
        <v>10</v>
      </c>
      <c r="J10" s="25">
        <f>H10</f>
        <v>0</v>
      </c>
      <c r="K10" s="15">
        <f>G10+I10</f>
        <v>10</v>
      </c>
      <c r="L10" s="13">
        <f>K10</f>
        <v>10</v>
      </c>
      <c r="M10" s="1"/>
      <c r="N10" s="25">
        <v>0</v>
      </c>
      <c r="O10" s="114">
        <v>1</v>
      </c>
    </row>
    <row r="11" spans="1:15" ht="12.75">
      <c r="A11" s="74" t="s">
        <v>132</v>
      </c>
      <c r="B11" s="33"/>
      <c r="C11" s="31">
        <v>38</v>
      </c>
      <c r="D11" s="40">
        <f>C11*0.2</f>
        <v>7.6000000000000005</v>
      </c>
      <c r="E11" s="33"/>
      <c r="F11" s="33"/>
      <c r="G11" s="39">
        <v>0</v>
      </c>
      <c r="H11" s="31">
        <v>38</v>
      </c>
      <c r="I11" s="40">
        <f>H11*0.2</f>
        <v>7.6000000000000005</v>
      </c>
      <c r="J11" s="25">
        <f>H11</f>
        <v>38</v>
      </c>
      <c r="K11" s="15">
        <f>G11+I11</f>
        <v>7.6000000000000005</v>
      </c>
      <c r="L11" s="13"/>
      <c r="M11" s="1"/>
      <c r="N11" s="25">
        <v>38</v>
      </c>
      <c r="O11" s="114">
        <v>3.8</v>
      </c>
    </row>
    <row r="12" spans="1:15" ht="13.5" thickBot="1">
      <c r="A12" s="77" t="s">
        <v>58</v>
      </c>
      <c r="B12" s="75"/>
      <c r="C12" s="87"/>
      <c r="D12" s="66">
        <f>SUM(D7:D11)</f>
        <v>35.300000000000004</v>
      </c>
      <c r="E12" s="87"/>
      <c r="F12" s="66">
        <f>SUM(F7:F11)</f>
        <v>0</v>
      </c>
      <c r="G12" s="66">
        <v>0</v>
      </c>
      <c r="H12" s="76">
        <f>SUM(H7:H11)</f>
        <v>268</v>
      </c>
      <c r="I12" s="66">
        <f>SUM(I7:I11)</f>
        <v>35.300000000000004</v>
      </c>
      <c r="J12" s="76">
        <f>SUM(J7:J11)</f>
        <v>268</v>
      </c>
      <c r="K12" s="66">
        <f>SUM(K7:K11)</f>
        <v>35.300000000000004</v>
      </c>
      <c r="L12" s="95">
        <f>K12</f>
        <v>35.300000000000004</v>
      </c>
      <c r="M12" s="65"/>
      <c r="N12" s="76">
        <f>SUM(N7:N11)</f>
        <v>192</v>
      </c>
      <c r="O12" s="113">
        <f>SUM(O7:O11)</f>
        <v>15.600000000000001</v>
      </c>
    </row>
    <row r="16" ht="12.75">
      <c r="A16" s="61"/>
    </row>
    <row r="21" ht="30.75" customHeight="1"/>
  </sheetData>
  <sheetProtection/>
  <mergeCells count="10">
    <mergeCell ref="N5:O5"/>
    <mergeCell ref="H5:I5"/>
    <mergeCell ref="J5:K5"/>
    <mergeCell ref="M5:M6"/>
    <mergeCell ref="A1:L1"/>
    <mergeCell ref="A5:A6"/>
    <mergeCell ref="B5:B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90" r:id="rId1"/>
  <headerFooter alignWithMargins="0">
    <oddHeader>&amp;L&amp;A&amp;R&amp;P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17"/>
  <sheetViews>
    <sheetView view="pageBreakPreview" zoomScale="102" zoomScaleNormal="117" zoomScaleSheetLayoutView="102" zoomScalePageLayoutView="0" workbookViewId="0" topLeftCell="A10">
      <selection activeCell="A5" sqref="A5:O16"/>
    </sheetView>
  </sheetViews>
  <sheetFormatPr defaultColWidth="9.140625" defaultRowHeight="12.75"/>
  <cols>
    <col min="1" max="1" width="41.28125" style="7" customWidth="1"/>
    <col min="2" max="2" width="9.7109375" style="7" hidden="1" customWidth="1"/>
    <col min="3" max="3" width="9.7109375" style="7" customWidth="1"/>
    <col min="4" max="4" width="11.00390625" style="7" customWidth="1"/>
    <col min="5" max="6" width="9.7109375" style="7" customWidth="1"/>
    <col min="7" max="7" width="12.140625" style="7" bestFit="1" customWidth="1"/>
    <col min="8" max="8" width="10.57421875" style="7" bestFit="1" customWidth="1"/>
    <col min="9" max="9" width="10.28125" style="7" customWidth="1"/>
    <col min="10" max="10" width="7.00390625" style="7" customWidth="1"/>
    <col min="11" max="11" width="14.140625" style="7" bestFit="1" customWidth="1"/>
    <col min="12" max="12" width="16.140625" style="7" hidden="1" customWidth="1"/>
    <col min="13" max="13" width="0" style="7" hidden="1" customWidth="1"/>
    <col min="14" max="14" width="9.140625" style="7" customWidth="1"/>
    <col min="15" max="15" width="12.28125" style="7" customWidth="1"/>
    <col min="16" max="16384" width="9.140625" style="7" customWidth="1"/>
  </cols>
  <sheetData>
    <row r="1" spans="1:13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147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20.25" customHeight="1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5" s="10" customFormat="1" ht="28.5" customHeight="1">
      <c r="A7" s="63" t="s">
        <v>108</v>
      </c>
      <c r="B7" s="2"/>
      <c r="C7" s="2"/>
      <c r="D7" s="83">
        <v>25</v>
      </c>
      <c r="E7" s="2"/>
      <c r="F7" s="2"/>
      <c r="G7" s="39">
        <v>0</v>
      </c>
      <c r="H7" s="67"/>
      <c r="I7" s="68">
        <v>25</v>
      </c>
      <c r="J7" s="25">
        <f>+H7</f>
        <v>0</v>
      </c>
      <c r="K7" s="15">
        <f>G7+I7</f>
        <v>25</v>
      </c>
      <c r="L7" s="13">
        <f>K7</f>
        <v>25</v>
      </c>
      <c r="M7" s="21"/>
      <c r="N7" s="25"/>
      <c r="O7" s="114">
        <v>5</v>
      </c>
    </row>
    <row r="8" spans="1:15" s="10" customFormat="1" ht="26.25">
      <c r="A8" s="63" t="s">
        <v>109</v>
      </c>
      <c r="B8" s="2"/>
      <c r="C8" s="2"/>
      <c r="D8" s="83">
        <v>40</v>
      </c>
      <c r="E8" s="2"/>
      <c r="F8" s="2"/>
      <c r="G8" s="39">
        <v>0</v>
      </c>
      <c r="H8" s="67"/>
      <c r="I8" s="68">
        <v>40</v>
      </c>
      <c r="J8" s="25">
        <f>+H8</f>
        <v>0</v>
      </c>
      <c r="K8" s="15">
        <f aca="true" t="shared" si="0" ref="K8:K16">G8+I8</f>
        <v>40</v>
      </c>
      <c r="L8" s="13">
        <f aca="true" t="shared" si="1" ref="L8:L13">K8</f>
        <v>40</v>
      </c>
      <c r="M8" s="21"/>
      <c r="N8" s="25"/>
      <c r="O8" s="114">
        <v>5</v>
      </c>
    </row>
    <row r="9" spans="1:15" s="10" customFormat="1" ht="26.25">
      <c r="A9" s="63" t="s">
        <v>111</v>
      </c>
      <c r="B9" s="2"/>
      <c r="C9" s="2"/>
      <c r="D9" s="83">
        <v>20</v>
      </c>
      <c r="E9" s="2"/>
      <c r="F9" s="2"/>
      <c r="G9" s="39">
        <v>0</v>
      </c>
      <c r="H9" s="67"/>
      <c r="I9" s="68">
        <v>20</v>
      </c>
      <c r="J9" s="25">
        <f>+H9</f>
        <v>0</v>
      </c>
      <c r="K9" s="15">
        <f t="shared" si="0"/>
        <v>20</v>
      </c>
      <c r="L9" s="13">
        <f t="shared" si="1"/>
        <v>20</v>
      </c>
      <c r="M9" s="21"/>
      <c r="N9" s="25"/>
      <c r="O9" s="114">
        <v>5</v>
      </c>
    </row>
    <row r="10" spans="1:15" s="10" customFormat="1" ht="26.25">
      <c r="A10" s="63" t="s">
        <v>110</v>
      </c>
      <c r="B10" s="2"/>
      <c r="C10" s="2"/>
      <c r="D10" s="83">
        <v>40</v>
      </c>
      <c r="E10" s="2"/>
      <c r="F10" s="2"/>
      <c r="G10" s="39">
        <v>0</v>
      </c>
      <c r="H10" s="67"/>
      <c r="I10" s="68">
        <v>40</v>
      </c>
      <c r="J10" s="25"/>
      <c r="K10" s="15">
        <f t="shared" si="0"/>
        <v>40</v>
      </c>
      <c r="L10" s="13">
        <f t="shared" si="1"/>
        <v>40</v>
      </c>
      <c r="M10" s="21"/>
      <c r="N10" s="25"/>
      <c r="O10" s="114">
        <v>1</v>
      </c>
    </row>
    <row r="11" spans="1:15" s="10" customFormat="1" ht="12.75">
      <c r="A11" s="63" t="s">
        <v>113</v>
      </c>
      <c r="B11" s="2"/>
      <c r="C11" s="2"/>
      <c r="D11" s="83">
        <v>25</v>
      </c>
      <c r="E11" s="2"/>
      <c r="F11" s="2"/>
      <c r="G11" s="39">
        <v>0</v>
      </c>
      <c r="H11" s="67"/>
      <c r="I11" s="68">
        <v>25</v>
      </c>
      <c r="J11" s="25">
        <f>+H11</f>
        <v>0</v>
      </c>
      <c r="K11" s="15">
        <f t="shared" si="0"/>
        <v>25</v>
      </c>
      <c r="L11" s="57">
        <f>K11-20</f>
        <v>5</v>
      </c>
      <c r="M11" s="21"/>
      <c r="N11" s="25"/>
      <c r="O11" s="114">
        <v>2</v>
      </c>
    </row>
    <row r="12" spans="1:15" s="10" customFormat="1" ht="27" customHeight="1">
      <c r="A12" s="63" t="s">
        <v>112</v>
      </c>
      <c r="B12" s="33"/>
      <c r="C12" s="33"/>
      <c r="D12" s="68">
        <v>25</v>
      </c>
      <c r="E12" s="33"/>
      <c r="F12" s="33"/>
      <c r="G12" s="39">
        <v>0</v>
      </c>
      <c r="H12" s="67"/>
      <c r="I12" s="68">
        <v>25</v>
      </c>
      <c r="J12" s="25"/>
      <c r="K12" s="15">
        <f t="shared" si="0"/>
        <v>25</v>
      </c>
      <c r="L12" s="57">
        <f>K12-15</f>
        <v>10</v>
      </c>
      <c r="M12" s="21"/>
      <c r="N12" s="25"/>
      <c r="O12" s="114">
        <v>1</v>
      </c>
    </row>
    <row r="13" spans="1:15" s="10" customFormat="1" ht="26.25">
      <c r="A13" s="63" t="s">
        <v>114</v>
      </c>
      <c r="B13" s="33"/>
      <c r="C13" s="33"/>
      <c r="D13" s="68">
        <v>390.6</v>
      </c>
      <c r="E13" s="33"/>
      <c r="F13" s="33"/>
      <c r="G13" s="39">
        <v>0</v>
      </c>
      <c r="H13" s="67"/>
      <c r="I13" s="68">
        <v>390.6</v>
      </c>
      <c r="J13" s="25"/>
      <c r="K13" s="15">
        <f t="shared" si="0"/>
        <v>390.6</v>
      </c>
      <c r="L13" s="13">
        <f t="shared" si="1"/>
        <v>390.6</v>
      </c>
      <c r="M13" s="21"/>
      <c r="N13" s="25"/>
      <c r="O13" s="114">
        <v>150</v>
      </c>
    </row>
    <row r="14" spans="1:15" s="10" customFormat="1" ht="12.75">
      <c r="A14" s="63" t="s">
        <v>223</v>
      </c>
      <c r="B14" s="33"/>
      <c r="C14" s="33"/>
      <c r="D14" s="68">
        <v>200</v>
      </c>
      <c r="E14" s="33"/>
      <c r="F14" s="33"/>
      <c r="G14" s="39">
        <v>0</v>
      </c>
      <c r="H14" s="67"/>
      <c r="I14" s="68">
        <v>200</v>
      </c>
      <c r="J14" s="25"/>
      <c r="K14" s="15">
        <f>G14+I14</f>
        <v>200</v>
      </c>
      <c r="L14" s="13">
        <f>K14</f>
        <v>200</v>
      </c>
      <c r="M14" s="21"/>
      <c r="N14" s="25"/>
      <c r="O14" s="114">
        <v>200</v>
      </c>
    </row>
    <row r="15" spans="1:15" s="10" customFormat="1" ht="12.75">
      <c r="A15" s="63" t="s">
        <v>224</v>
      </c>
      <c r="B15" s="33"/>
      <c r="C15" s="33"/>
      <c r="D15" s="68">
        <v>100</v>
      </c>
      <c r="E15" s="33"/>
      <c r="F15" s="33"/>
      <c r="G15" s="39">
        <v>0</v>
      </c>
      <c r="H15" s="67"/>
      <c r="I15" s="68">
        <v>100</v>
      </c>
      <c r="J15" s="25"/>
      <c r="K15" s="15">
        <f>G15+I15</f>
        <v>100</v>
      </c>
      <c r="L15" s="13">
        <f>K15</f>
        <v>100</v>
      </c>
      <c r="M15" s="21"/>
      <c r="N15" s="25"/>
      <c r="O15" s="114">
        <v>10</v>
      </c>
    </row>
    <row r="16" spans="1:15" ht="13.5" thickBot="1">
      <c r="A16" s="77" t="s">
        <v>21</v>
      </c>
      <c r="B16" s="81"/>
      <c r="C16" s="81"/>
      <c r="D16" s="66">
        <f>SUM(D7:D15)</f>
        <v>865.6</v>
      </c>
      <c r="E16" s="81"/>
      <c r="F16" s="66">
        <f>SUM(F7:F13)</f>
        <v>0</v>
      </c>
      <c r="G16" s="66">
        <f>SUM(G7:G13)</f>
        <v>0</v>
      </c>
      <c r="H16" s="76">
        <f>SUM(H7:H13)</f>
        <v>0</v>
      </c>
      <c r="I16" s="66">
        <f>SUM(I7:I15)</f>
        <v>865.6</v>
      </c>
      <c r="J16" s="66"/>
      <c r="K16" s="66">
        <f t="shared" si="0"/>
        <v>865.6</v>
      </c>
      <c r="L16" s="66">
        <f>SUM(L7:L13)</f>
        <v>530.6</v>
      </c>
      <c r="M16" s="65"/>
      <c r="N16" s="66"/>
      <c r="O16" s="113">
        <f>SUM(O7:O15)</f>
        <v>379</v>
      </c>
    </row>
    <row r="17" ht="12.75">
      <c r="A17" s="61"/>
    </row>
    <row r="22" ht="30.75" customHeight="1"/>
  </sheetData>
  <sheetProtection/>
  <mergeCells count="10">
    <mergeCell ref="N5:O5"/>
    <mergeCell ref="H5:I5"/>
    <mergeCell ref="A1:M1"/>
    <mergeCell ref="M5:M6"/>
    <mergeCell ref="J5:K5"/>
    <mergeCell ref="A5:A6"/>
    <mergeCell ref="B5:B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"/>
  <sheetViews>
    <sheetView view="pageBreakPreview" zoomScale="122" zoomScaleNormal="117" zoomScaleSheetLayoutView="122" zoomScalePageLayoutView="0" workbookViewId="0" topLeftCell="A1">
      <selection activeCell="O18" sqref="O18"/>
    </sheetView>
  </sheetViews>
  <sheetFormatPr defaultColWidth="9.140625" defaultRowHeight="12.75"/>
  <cols>
    <col min="1" max="1" width="38.00390625" style="7" customWidth="1"/>
    <col min="2" max="2" width="9.7109375" style="7" hidden="1" customWidth="1"/>
    <col min="3" max="6" width="9.7109375" style="7" customWidth="1"/>
    <col min="7" max="7" width="12.140625" style="7" bestFit="1" customWidth="1"/>
    <col min="8" max="8" width="10.57421875" style="7" bestFit="1" customWidth="1"/>
    <col min="9" max="9" width="10.140625" style="7" customWidth="1"/>
    <col min="10" max="10" width="7.00390625" style="7" customWidth="1"/>
    <col min="11" max="11" width="13.421875" style="7" bestFit="1" customWidth="1"/>
    <col min="12" max="12" width="16.140625" style="7" hidden="1" customWidth="1"/>
    <col min="13" max="13" width="0" style="7" hidden="1" customWidth="1"/>
    <col min="14" max="14" width="6.8515625" style="7" customWidth="1"/>
    <col min="15" max="15" width="10.8515625" style="7" customWidth="1"/>
    <col min="16" max="16384" width="9.140625" style="7" customWidth="1"/>
  </cols>
  <sheetData>
    <row r="1" spans="1:13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148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20.25" customHeight="1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5" s="10" customFormat="1" ht="12.75">
      <c r="A7" s="63" t="s">
        <v>158</v>
      </c>
      <c r="B7" s="2"/>
      <c r="C7" s="67">
        <v>5</v>
      </c>
      <c r="D7" s="68">
        <v>150</v>
      </c>
      <c r="E7" s="2"/>
      <c r="F7" s="2"/>
      <c r="G7" s="39">
        <v>0</v>
      </c>
      <c r="H7" s="67">
        <v>5</v>
      </c>
      <c r="I7" s="68">
        <v>150</v>
      </c>
      <c r="J7" s="25">
        <f>+H7</f>
        <v>5</v>
      </c>
      <c r="K7" s="15">
        <f aca="true" t="shared" si="0" ref="K7:K12">G7+I7</f>
        <v>150</v>
      </c>
      <c r="L7" s="13">
        <f>K7</f>
        <v>150</v>
      </c>
      <c r="M7" s="21"/>
      <c r="N7" s="21">
        <v>5</v>
      </c>
      <c r="O7" s="114">
        <v>100</v>
      </c>
    </row>
    <row r="8" spans="1:15" s="10" customFormat="1" ht="12.75">
      <c r="A8" s="63" t="s">
        <v>159</v>
      </c>
      <c r="B8" s="2"/>
      <c r="C8" s="67">
        <v>5</v>
      </c>
      <c r="D8" s="68">
        <v>25</v>
      </c>
      <c r="E8" s="2"/>
      <c r="F8" s="2"/>
      <c r="G8" s="39">
        <v>0</v>
      </c>
      <c r="H8" s="67">
        <v>5</v>
      </c>
      <c r="I8" s="68">
        <v>25</v>
      </c>
      <c r="J8" s="25">
        <f>+H8</f>
        <v>5</v>
      </c>
      <c r="K8" s="15">
        <f t="shared" si="0"/>
        <v>25</v>
      </c>
      <c r="L8" s="13">
        <f>K8</f>
        <v>25</v>
      </c>
      <c r="M8" s="21"/>
      <c r="N8" s="21">
        <v>5</v>
      </c>
      <c r="O8" s="114">
        <v>10</v>
      </c>
    </row>
    <row r="9" spans="1:15" s="10" customFormat="1" ht="12.75">
      <c r="A9" s="63" t="s">
        <v>160</v>
      </c>
      <c r="B9" s="2"/>
      <c r="C9" s="67">
        <v>1</v>
      </c>
      <c r="D9" s="68">
        <v>5</v>
      </c>
      <c r="E9" s="2"/>
      <c r="F9" s="2"/>
      <c r="G9" s="39">
        <v>0</v>
      </c>
      <c r="H9" s="67">
        <v>1</v>
      </c>
      <c r="I9" s="68">
        <v>5</v>
      </c>
      <c r="J9" s="25">
        <f>+H9</f>
        <v>1</v>
      </c>
      <c r="K9" s="15">
        <f t="shared" si="0"/>
        <v>5</v>
      </c>
      <c r="L9" s="13">
        <f>K9</f>
        <v>5</v>
      </c>
      <c r="M9" s="21"/>
      <c r="N9" s="21">
        <v>1</v>
      </c>
      <c r="O9" s="114">
        <v>2.5</v>
      </c>
    </row>
    <row r="10" spans="1:15" s="10" customFormat="1" ht="12.75">
      <c r="A10" s="63" t="s">
        <v>161</v>
      </c>
      <c r="B10" s="2"/>
      <c r="C10" s="67"/>
      <c r="D10" s="68">
        <v>20</v>
      </c>
      <c r="E10" s="2"/>
      <c r="F10" s="2"/>
      <c r="G10" s="39">
        <v>0</v>
      </c>
      <c r="H10" s="67"/>
      <c r="I10" s="68">
        <v>20</v>
      </c>
      <c r="J10" s="25">
        <v>0</v>
      </c>
      <c r="K10" s="15">
        <f t="shared" si="0"/>
        <v>20</v>
      </c>
      <c r="L10" s="13">
        <f>K10</f>
        <v>20</v>
      </c>
      <c r="M10" s="21"/>
      <c r="N10" s="21">
        <v>0</v>
      </c>
      <c r="O10" s="114">
        <v>0</v>
      </c>
    </row>
    <row r="11" spans="1:15" s="10" customFormat="1" ht="17.25" customHeight="1">
      <c r="A11" s="63" t="s">
        <v>162</v>
      </c>
      <c r="B11" s="2"/>
      <c r="C11" s="67"/>
      <c r="D11" s="68">
        <v>10</v>
      </c>
      <c r="E11" s="2"/>
      <c r="F11" s="2"/>
      <c r="G11" s="39">
        <v>0</v>
      </c>
      <c r="H11" s="67"/>
      <c r="I11" s="68">
        <v>10</v>
      </c>
      <c r="J11" s="25">
        <f>+H11</f>
        <v>0</v>
      </c>
      <c r="K11" s="15">
        <f t="shared" si="0"/>
        <v>10</v>
      </c>
      <c r="L11" s="57">
        <f>K11-20</f>
        <v>-10</v>
      </c>
      <c r="M11" s="21"/>
      <c r="N11" s="21"/>
      <c r="O11" s="114">
        <v>0</v>
      </c>
    </row>
    <row r="12" spans="1:15" ht="13.5" thickBot="1">
      <c r="A12" s="77" t="s">
        <v>21</v>
      </c>
      <c r="B12" s="81"/>
      <c r="C12" s="81"/>
      <c r="D12" s="66">
        <f>SUM(D7:D11)</f>
        <v>210</v>
      </c>
      <c r="E12" s="81"/>
      <c r="F12" s="66">
        <f>SUM(F7:F11)</f>
        <v>0</v>
      </c>
      <c r="G12" s="96">
        <v>0</v>
      </c>
      <c r="H12" s="76">
        <f>SUM(H7:H11)</f>
        <v>11</v>
      </c>
      <c r="I12" s="66">
        <f>SUM(I7:I11)</f>
        <v>210</v>
      </c>
      <c r="J12" s="76">
        <f>SUM(J7:J11)</f>
        <v>11</v>
      </c>
      <c r="K12" s="66">
        <f t="shared" si="0"/>
        <v>210</v>
      </c>
      <c r="L12" s="66">
        <f>SUM(L7:L11)</f>
        <v>190</v>
      </c>
      <c r="M12" s="65"/>
      <c r="N12" s="65">
        <f>SUM(N7:N11)</f>
        <v>11</v>
      </c>
      <c r="O12" s="113">
        <f>SUM(O7:O11)</f>
        <v>112.5</v>
      </c>
    </row>
  </sheetData>
  <sheetProtection/>
  <mergeCells count="10">
    <mergeCell ref="N5:O5"/>
    <mergeCell ref="A1:M1"/>
    <mergeCell ref="A5:A6"/>
    <mergeCell ref="B5:B6"/>
    <mergeCell ref="H5:I5"/>
    <mergeCell ref="J5:K5"/>
    <mergeCell ref="M5:M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"/>
  <sheetViews>
    <sheetView view="pageBreakPreview" zoomScale="107" zoomScaleNormal="117" zoomScaleSheetLayoutView="107" zoomScalePageLayoutView="0" workbookViewId="0" topLeftCell="A10">
      <selection activeCell="N14" sqref="N14"/>
    </sheetView>
  </sheetViews>
  <sheetFormatPr defaultColWidth="9.140625" defaultRowHeight="12.75"/>
  <cols>
    <col min="1" max="1" width="41.28125" style="7" customWidth="1"/>
    <col min="2" max="2" width="9.7109375" style="7" hidden="1" customWidth="1"/>
    <col min="3" max="3" width="9.7109375" style="7" customWidth="1"/>
    <col min="4" max="4" width="10.421875" style="7" customWidth="1"/>
    <col min="5" max="6" width="9.7109375" style="7" customWidth="1"/>
    <col min="7" max="7" width="12.00390625" style="7" bestFit="1" customWidth="1"/>
    <col min="8" max="8" width="10.57421875" style="7" bestFit="1" customWidth="1"/>
    <col min="9" max="9" width="10.28125" style="7" customWidth="1"/>
    <col min="10" max="10" width="7.00390625" style="7" customWidth="1"/>
    <col min="11" max="11" width="13.421875" style="7" bestFit="1" customWidth="1"/>
    <col min="12" max="12" width="16.140625" style="7" hidden="1" customWidth="1"/>
    <col min="13" max="13" width="0" style="7" hidden="1" customWidth="1"/>
    <col min="14" max="14" width="9.140625" style="7" customWidth="1"/>
    <col min="15" max="15" width="9.7109375" style="7" bestFit="1" customWidth="1"/>
    <col min="16" max="16384" width="9.140625" style="7" customWidth="1"/>
  </cols>
  <sheetData>
    <row r="1" spans="1:13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149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20.25" customHeight="1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5" s="10" customFormat="1" ht="12.75">
      <c r="A7" s="63" t="s">
        <v>191</v>
      </c>
      <c r="B7" s="2"/>
      <c r="C7" s="67">
        <v>1</v>
      </c>
      <c r="D7" s="68">
        <v>10</v>
      </c>
      <c r="E7" s="2"/>
      <c r="F7" s="2"/>
      <c r="G7" s="39">
        <v>0</v>
      </c>
      <c r="H7" s="67">
        <v>1</v>
      </c>
      <c r="I7" s="68">
        <v>10</v>
      </c>
      <c r="J7" s="25">
        <f aca="true" t="shared" si="0" ref="J7:J13">+H7</f>
        <v>1</v>
      </c>
      <c r="K7" s="15">
        <f>G7+I7</f>
        <v>10</v>
      </c>
      <c r="L7" s="13">
        <f>K7</f>
        <v>10</v>
      </c>
      <c r="M7" s="21"/>
      <c r="N7" s="21"/>
      <c r="O7" s="112">
        <v>0</v>
      </c>
    </row>
    <row r="8" spans="1:15" s="10" customFormat="1" ht="12.75">
      <c r="A8" s="63" t="s">
        <v>198</v>
      </c>
      <c r="B8" s="2"/>
      <c r="C8" s="67">
        <v>1</v>
      </c>
      <c r="D8" s="68">
        <v>20</v>
      </c>
      <c r="E8" s="2"/>
      <c r="F8" s="2"/>
      <c r="G8" s="39">
        <v>0</v>
      </c>
      <c r="H8" s="67">
        <v>1</v>
      </c>
      <c r="I8" s="68">
        <v>20</v>
      </c>
      <c r="J8" s="25">
        <f t="shared" si="0"/>
        <v>1</v>
      </c>
      <c r="K8" s="15">
        <f aca="true" t="shared" si="1" ref="K8:K14">G8+I8</f>
        <v>20</v>
      </c>
      <c r="L8" s="13">
        <f>K8</f>
        <v>20</v>
      </c>
      <c r="M8" s="21"/>
      <c r="N8" s="21">
        <v>1</v>
      </c>
      <c r="O8" s="112">
        <v>2</v>
      </c>
    </row>
    <row r="9" spans="1:15" s="10" customFormat="1" ht="26.25">
      <c r="A9" s="63" t="s">
        <v>204</v>
      </c>
      <c r="B9" s="2"/>
      <c r="C9" s="67">
        <v>1</v>
      </c>
      <c r="D9" s="68">
        <v>50</v>
      </c>
      <c r="E9" s="2"/>
      <c r="F9" s="2"/>
      <c r="G9" s="39">
        <v>0</v>
      </c>
      <c r="H9" s="67">
        <v>1</v>
      </c>
      <c r="I9" s="68">
        <v>50</v>
      </c>
      <c r="J9" s="25">
        <f t="shared" si="0"/>
        <v>1</v>
      </c>
      <c r="K9" s="15">
        <f t="shared" si="1"/>
        <v>50</v>
      </c>
      <c r="L9" s="13">
        <f>K9</f>
        <v>50</v>
      </c>
      <c r="M9" s="21"/>
      <c r="N9" s="21">
        <v>1</v>
      </c>
      <c r="O9" s="112">
        <v>5</v>
      </c>
    </row>
    <row r="10" spans="1:15" s="10" customFormat="1" ht="39">
      <c r="A10" s="63" t="s">
        <v>173</v>
      </c>
      <c r="B10" s="2"/>
      <c r="C10" s="67">
        <v>1</v>
      </c>
      <c r="D10" s="68">
        <v>50</v>
      </c>
      <c r="E10" s="2"/>
      <c r="F10" s="2"/>
      <c r="G10" s="39">
        <v>0</v>
      </c>
      <c r="H10" s="67">
        <v>1</v>
      </c>
      <c r="I10" s="68">
        <v>50</v>
      </c>
      <c r="J10" s="25">
        <f t="shared" si="0"/>
        <v>1</v>
      </c>
      <c r="K10" s="15">
        <f t="shared" si="1"/>
        <v>50</v>
      </c>
      <c r="L10" s="13">
        <f>K10</f>
        <v>50</v>
      </c>
      <c r="M10" s="21"/>
      <c r="N10" s="21">
        <v>1</v>
      </c>
      <c r="O10" s="112">
        <v>5</v>
      </c>
    </row>
    <row r="11" spans="1:15" s="10" customFormat="1" ht="12.75">
      <c r="A11" s="63" t="s">
        <v>171</v>
      </c>
      <c r="B11" s="2"/>
      <c r="C11" s="67">
        <v>1</v>
      </c>
      <c r="D11" s="68">
        <v>38</v>
      </c>
      <c r="E11" s="2"/>
      <c r="F11" s="2"/>
      <c r="G11" s="39">
        <v>0</v>
      </c>
      <c r="H11" s="67">
        <v>1</v>
      </c>
      <c r="I11" s="68">
        <v>38</v>
      </c>
      <c r="J11" s="25">
        <f t="shared" si="0"/>
        <v>1</v>
      </c>
      <c r="K11" s="15">
        <f t="shared" si="1"/>
        <v>38</v>
      </c>
      <c r="L11" s="57">
        <f>K11-20</f>
        <v>18</v>
      </c>
      <c r="M11" s="21"/>
      <c r="N11" s="21">
        <v>1</v>
      </c>
      <c r="O11" s="112">
        <v>1</v>
      </c>
    </row>
    <row r="12" spans="1:15" s="10" customFormat="1" ht="12.75">
      <c r="A12" s="63" t="s">
        <v>205</v>
      </c>
      <c r="B12" s="2"/>
      <c r="C12" s="67"/>
      <c r="D12" s="68">
        <v>10</v>
      </c>
      <c r="E12" s="2"/>
      <c r="F12" s="2"/>
      <c r="G12" s="39">
        <v>0</v>
      </c>
      <c r="H12" s="67"/>
      <c r="I12" s="68">
        <v>10</v>
      </c>
      <c r="J12" s="25"/>
      <c r="K12" s="15">
        <f t="shared" si="1"/>
        <v>10</v>
      </c>
      <c r="L12" s="57">
        <f>K12-20</f>
        <v>-10</v>
      </c>
      <c r="M12" s="21"/>
      <c r="N12" s="21"/>
      <c r="O12" s="112">
        <v>1</v>
      </c>
    </row>
    <row r="13" spans="1:15" s="10" customFormat="1" ht="12.75">
      <c r="A13" s="63" t="s">
        <v>172</v>
      </c>
      <c r="B13" s="33"/>
      <c r="C13" s="67">
        <v>1</v>
      </c>
      <c r="D13" s="68">
        <v>2</v>
      </c>
      <c r="E13" s="33"/>
      <c r="F13" s="33"/>
      <c r="G13" s="39">
        <v>0</v>
      </c>
      <c r="H13" s="67">
        <v>1</v>
      </c>
      <c r="I13" s="68">
        <v>2</v>
      </c>
      <c r="J13" s="25">
        <f t="shared" si="0"/>
        <v>1</v>
      </c>
      <c r="K13" s="15">
        <f t="shared" si="1"/>
        <v>2</v>
      </c>
      <c r="L13" s="57">
        <f>K13-15</f>
        <v>-13</v>
      </c>
      <c r="M13" s="21"/>
      <c r="N13" s="21">
        <v>1</v>
      </c>
      <c r="O13" s="112">
        <v>1</v>
      </c>
    </row>
    <row r="14" spans="1:15" ht="13.5" thickBot="1">
      <c r="A14" s="77" t="s">
        <v>21</v>
      </c>
      <c r="B14" s="81"/>
      <c r="C14" s="81"/>
      <c r="D14" s="66">
        <f>SUM(D7:D13)</f>
        <v>180</v>
      </c>
      <c r="E14" s="81"/>
      <c r="F14" s="66">
        <f>SUM(F7:F13)</f>
        <v>0</v>
      </c>
      <c r="G14" s="96">
        <v>0</v>
      </c>
      <c r="H14" s="76"/>
      <c r="I14" s="66">
        <f>SUM(I7:I13)</f>
        <v>180</v>
      </c>
      <c r="J14" s="66"/>
      <c r="K14" s="66">
        <f t="shared" si="1"/>
        <v>180</v>
      </c>
      <c r="L14" s="66">
        <f>SUM(L7:L13)</f>
        <v>125</v>
      </c>
      <c r="M14" s="65"/>
      <c r="N14" s="65"/>
      <c r="O14" s="113">
        <f>SUM(O7:O13)</f>
        <v>15</v>
      </c>
    </row>
    <row r="15" spans="1:15" ht="12.75">
      <c r="A15" s="61"/>
      <c r="O15" s="9"/>
    </row>
    <row r="20" ht="30.75" customHeight="1"/>
  </sheetData>
  <sheetProtection/>
  <mergeCells count="10">
    <mergeCell ref="N5:O5"/>
    <mergeCell ref="A1:M1"/>
    <mergeCell ref="A5:A6"/>
    <mergeCell ref="B5:B6"/>
    <mergeCell ref="H5:I5"/>
    <mergeCell ref="J5:K5"/>
    <mergeCell ref="M5:M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view="pageBreakPreview" zoomScale="96" zoomScaleNormal="117" zoomScaleSheetLayoutView="96" zoomScalePageLayoutView="0" workbookViewId="0" topLeftCell="A1">
      <selection activeCell="N8" sqref="N8"/>
    </sheetView>
  </sheetViews>
  <sheetFormatPr defaultColWidth="9.140625" defaultRowHeight="12.75"/>
  <cols>
    <col min="1" max="1" width="41.28125" style="7" customWidth="1"/>
    <col min="2" max="2" width="9.7109375" style="7" hidden="1" customWidth="1"/>
    <col min="3" max="3" width="7.8515625" style="7" customWidth="1"/>
    <col min="4" max="4" width="10.421875" style="7" customWidth="1"/>
    <col min="5" max="6" width="9.7109375" style="7" customWidth="1"/>
    <col min="7" max="7" width="12.00390625" style="7" bestFit="1" customWidth="1"/>
    <col min="8" max="8" width="10.421875" style="7" bestFit="1" customWidth="1"/>
    <col min="9" max="9" width="9.8515625" style="7" customWidth="1"/>
    <col min="10" max="10" width="7.00390625" style="7" customWidth="1"/>
    <col min="11" max="11" width="10.7109375" style="7" customWidth="1"/>
    <col min="12" max="12" width="16.140625" style="7" hidden="1" customWidth="1"/>
    <col min="13" max="13" width="0" style="7" hidden="1" customWidth="1"/>
    <col min="14" max="14" width="9.140625" style="7" customWidth="1"/>
    <col min="15" max="15" width="9.57421875" style="7" bestFit="1" customWidth="1"/>
    <col min="16" max="16384" width="9.140625" style="7" customWidth="1"/>
  </cols>
  <sheetData>
    <row r="1" spans="1:13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150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20.25" customHeight="1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6" s="10" customFormat="1" ht="30.75" customHeight="1">
      <c r="A7" s="63" t="s">
        <v>199</v>
      </c>
      <c r="B7" s="2"/>
      <c r="C7" s="67">
        <v>4</v>
      </c>
      <c r="D7" s="68">
        <v>18</v>
      </c>
      <c r="E7" s="2"/>
      <c r="F7" s="2"/>
      <c r="G7" s="39">
        <v>0</v>
      </c>
      <c r="H7" s="67">
        <v>4</v>
      </c>
      <c r="I7" s="68">
        <v>18</v>
      </c>
      <c r="J7" s="25">
        <f>+H7</f>
        <v>4</v>
      </c>
      <c r="K7" s="15">
        <f aca="true" t="shared" si="0" ref="K7:K16">G7+I7</f>
        <v>18</v>
      </c>
      <c r="L7" s="13">
        <f>K7</f>
        <v>18</v>
      </c>
      <c r="M7" s="21"/>
      <c r="N7" s="33">
        <v>2</v>
      </c>
      <c r="O7" s="114">
        <v>8</v>
      </c>
      <c r="P7" s="110"/>
    </row>
    <row r="8" spans="1:15" s="10" customFormat="1" ht="30.75" customHeight="1">
      <c r="A8" s="63" t="s">
        <v>176</v>
      </c>
      <c r="B8" s="2"/>
      <c r="C8" s="67">
        <v>0</v>
      </c>
      <c r="D8" s="68">
        <v>0</v>
      </c>
      <c r="E8" s="2"/>
      <c r="F8" s="2"/>
      <c r="G8" s="39">
        <v>0</v>
      </c>
      <c r="H8" s="67">
        <v>0</v>
      </c>
      <c r="I8" s="68">
        <v>0</v>
      </c>
      <c r="J8" s="25">
        <f>+H8</f>
        <v>0</v>
      </c>
      <c r="K8" s="15">
        <f>G8+I8</f>
        <v>0</v>
      </c>
      <c r="L8" s="13"/>
      <c r="M8" s="21"/>
      <c r="N8" s="21"/>
      <c r="O8" s="114">
        <f>K8+M8</f>
        <v>0</v>
      </c>
    </row>
    <row r="9" spans="1:15" s="10" customFormat="1" ht="12.75">
      <c r="A9" s="63" t="s">
        <v>200</v>
      </c>
      <c r="B9" s="2"/>
      <c r="C9" s="67"/>
      <c r="D9" s="68">
        <v>24</v>
      </c>
      <c r="E9" s="2"/>
      <c r="F9" s="2"/>
      <c r="G9" s="39">
        <v>0</v>
      </c>
      <c r="H9" s="67"/>
      <c r="I9" s="68">
        <v>24</v>
      </c>
      <c r="J9" s="25"/>
      <c r="K9" s="15">
        <f t="shared" si="0"/>
        <v>24</v>
      </c>
      <c r="L9" s="13"/>
      <c r="M9" s="21"/>
      <c r="N9" s="21"/>
      <c r="O9" s="114">
        <v>1</v>
      </c>
    </row>
    <row r="10" spans="1:15" s="10" customFormat="1" ht="12.75">
      <c r="A10" s="63" t="s">
        <v>201</v>
      </c>
      <c r="B10" s="2"/>
      <c r="C10" s="67"/>
      <c r="D10" s="68">
        <v>10</v>
      </c>
      <c r="E10" s="2"/>
      <c r="F10" s="2"/>
      <c r="G10" s="39">
        <v>0</v>
      </c>
      <c r="H10" s="67"/>
      <c r="I10" s="68">
        <v>10</v>
      </c>
      <c r="J10" s="25"/>
      <c r="K10" s="15">
        <f t="shared" si="0"/>
        <v>10</v>
      </c>
      <c r="L10" s="13"/>
      <c r="M10" s="21"/>
      <c r="N10" s="21"/>
      <c r="O10" s="114">
        <v>2</v>
      </c>
    </row>
    <row r="11" spans="1:15" s="10" customFormat="1" ht="12.75">
      <c r="A11" s="63" t="s">
        <v>177</v>
      </c>
      <c r="B11" s="2"/>
      <c r="C11" s="67">
        <v>1</v>
      </c>
      <c r="D11" s="68">
        <v>25</v>
      </c>
      <c r="E11" s="2"/>
      <c r="F11" s="2"/>
      <c r="G11" s="39">
        <v>0</v>
      </c>
      <c r="H11" s="67">
        <v>1</v>
      </c>
      <c r="I11" s="68">
        <v>25</v>
      </c>
      <c r="J11" s="25">
        <f>+H11</f>
        <v>1</v>
      </c>
      <c r="K11" s="15">
        <f t="shared" si="0"/>
        <v>25</v>
      </c>
      <c r="L11" s="13">
        <f>K11</f>
        <v>25</v>
      </c>
      <c r="M11" s="21"/>
      <c r="N11" s="21"/>
      <c r="O11" s="114">
        <v>0</v>
      </c>
    </row>
    <row r="12" spans="1:15" s="10" customFormat="1" ht="12.75">
      <c r="A12" s="63" t="s">
        <v>178</v>
      </c>
      <c r="B12" s="2"/>
      <c r="C12" s="67"/>
      <c r="D12" s="68">
        <v>30</v>
      </c>
      <c r="E12" s="2"/>
      <c r="F12" s="2"/>
      <c r="G12" s="39">
        <v>0</v>
      </c>
      <c r="H12" s="67"/>
      <c r="I12" s="68">
        <v>30</v>
      </c>
      <c r="J12" s="25"/>
      <c r="K12" s="15">
        <f t="shared" si="0"/>
        <v>30</v>
      </c>
      <c r="L12" s="13">
        <f>K12</f>
        <v>30</v>
      </c>
      <c r="M12" s="21"/>
      <c r="N12" s="21"/>
      <c r="O12" s="114">
        <v>2</v>
      </c>
    </row>
    <row r="13" spans="1:15" s="10" customFormat="1" ht="12.75">
      <c r="A13" s="63" t="s">
        <v>202</v>
      </c>
      <c r="B13" s="2"/>
      <c r="C13" s="67"/>
      <c r="D13" s="68">
        <v>10</v>
      </c>
      <c r="E13" s="2"/>
      <c r="F13" s="2"/>
      <c r="G13" s="39">
        <v>0</v>
      </c>
      <c r="H13" s="67"/>
      <c r="I13" s="68">
        <v>10</v>
      </c>
      <c r="J13" s="25"/>
      <c r="K13" s="15">
        <f t="shared" si="0"/>
        <v>10</v>
      </c>
      <c r="L13" s="13"/>
      <c r="M13" s="21"/>
      <c r="N13" s="21"/>
      <c r="O13" s="114">
        <v>0</v>
      </c>
    </row>
    <row r="14" spans="1:15" s="10" customFormat="1" ht="12.75">
      <c r="A14" s="63" t="s">
        <v>203</v>
      </c>
      <c r="B14" s="2"/>
      <c r="C14" s="67"/>
      <c r="D14" s="68">
        <v>10</v>
      </c>
      <c r="E14" s="2"/>
      <c r="F14" s="2"/>
      <c r="G14" s="39">
        <v>0</v>
      </c>
      <c r="H14" s="67"/>
      <c r="I14" s="68">
        <v>10</v>
      </c>
      <c r="J14" s="25"/>
      <c r="K14" s="15">
        <f t="shared" si="0"/>
        <v>10</v>
      </c>
      <c r="L14" s="13"/>
      <c r="M14" s="21"/>
      <c r="N14" s="21"/>
      <c r="O14" s="114">
        <v>2</v>
      </c>
    </row>
    <row r="15" spans="1:15" s="10" customFormat="1" ht="12.75">
      <c r="A15" s="63" t="s">
        <v>179</v>
      </c>
      <c r="B15" s="2"/>
      <c r="C15" s="67"/>
      <c r="D15" s="68">
        <v>7</v>
      </c>
      <c r="E15" s="2"/>
      <c r="F15" s="2"/>
      <c r="G15" s="39">
        <v>0</v>
      </c>
      <c r="H15" s="67"/>
      <c r="I15" s="68">
        <v>7</v>
      </c>
      <c r="J15" s="25">
        <f>+H15</f>
        <v>0</v>
      </c>
      <c r="K15" s="15">
        <f t="shared" si="0"/>
        <v>7</v>
      </c>
      <c r="L15" s="57">
        <f>K15-20</f>
        <v>-13</v>
      </c>
      <c r="M15" s="21"/>
      <c r="N15" s="21"/>
      <c r="O15" s="114">
        <v>0</v>
      </c>
    </row>
    <row r="16" spans="1:15" ht="13.5" thickBot="1">
      <c r="A16" s="77" t="s">
        <v>21</v>
      </c>
      <c r="B16" s="81"/>
      <c r="C16" s="81"/>
      <c r="D16" s="66">
        <f>SUM(D7:D15)</f>
        <v>134</v>
      </c>
      <c r="E16" s="81"/>
      <c r="F16" s="66">
        <f>SUM(F7:F15)</f>
        <v>0</v>
      </c>
      <c r="G16" s="96">
        <v>0</v>
      </c>
      <c r="H16" s="76"/>
      <c r="I16" s="66">
        <f>SUM(I7:I15)</f>
        <v>134</v>
      </c>
      <c r="J16" s="66"/>
      <c r="K16" s="66">
        <f t="shared" si="0"/>
        <v>134</v>
      </c>
      <c r="L16" s="66">
        <f>SUM(L7:L15)</f>
        <v>60</v>
      </c>
      <c r="M16" s="65"/>
      <c r="N16" s="65"/>
      <c r="O16" s="113">
        <f>SUM(O7:O15)</f>
        <v>15</v>
      </c>
    </row>
    <row r="18" ht="12.75">
      <c r="A18" s="61"/>
    </row>
    <row r="23" ht="30.75" customHeight="1"/>
  </sheetData>
  <sheetProtection/>
  <mergeCells count="10">
    <mergeCell ref="N5:O5"/>
    <mergeCell ref="A1:M1"/>
    <mergeCell ref="A5:A6"/>
    <mergeCell ref="B5:B6"/>
    <mergeCell ref="H5:I5"/>
    <mergeCell ref="J5:K5"/>
    <mergeCell ref="M5:M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"/>
  <sheetViews>
    <sheetView view="pageBreakPreview" zoomScale="102" zoomScaleSheetLayoutView="102" zoomScalePageLayoutView="0" workbookViewId="0" topLeftCell="A1">
      <selection activeCell="N13" sqref="N13"/>
    </sheetView>
  </sheetViews>
  <sheetFormatPr defaultColWidth="9.140625" defaultRowHeight="12.75"/>
  <cols>
    <col min="1" max="1" width="41.28125" style="7" customWidth="1"/>
    <col min="2" max="2" width="9.7109375" style="7" hidden="1" customWidth="1"/>
    <col min="3" max="6" width="9.7109375" style="7" customWidth="1"/>
    <col min="7" max="7" width="12.28125" style="7" customWidth="1"/>
    <col min="8" max="8" width="6.8515625" style="7" customWidth="1"/>
    <col min="9" max="9" width="8.8515625" style="7" customWidth="1"/>
    <col min="10" max="10" width="10.8515625" style="7" bestFit="1" customWidth="1"/>
    <col min="11" max="11" width="12.7109375" style="7" bestFit="1" customWidth="1"/>
    <col min="12" max="12" width="16.140625" style="7" hidden="1" customWidth="1"/>
    <col min="13" max="13" width="0" style="7" hidden="1" customWidth="1"/>
    <col min="14" max="16384" width="9.140625" style="7" customWidth="1"/>
  </cols>
  <sheetData>
    <row r="1" spans="1:13" ht="17.2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12</v>
      </c>
      <c r="B3" s="9"/>
      <c r="C3" s="9"/>
      <c r="D3" s="9"/>
      <c r="E3" s="9"/>
      <c r="F3" s="9"/>
      <c r="H3" s="140" t="s">
        <v>151</v>
      </c>
      <c r="I3" s="140"/>
      <c r="J3" s="140"/>
      <c r="K3" s="140"/>
    </row>
    <row r="4" ht="13.5" thickBot="1">
      <c r="L4" s="7" t="s">
        <v>60</v>
      </c>
    </row>
    <row r="5" spans="1:15" s="10" customFormat="1" ht="33" customHeight="1">
      <c r="A5" s="135" t="s">
        <v>126</v>
      </c>
      <c r="B5" s="132"/>
      <c r="C5" s="132" t="s">
        <v>226</v>
      </c>
      <c r="D5" s="132"/>
      <c r="E5" s="132" t="s">
        <v>95</v>
      </c>
      <c r="F5" s="132"/>
      <c r="G5" s="73" t="s">
        <v>227</v>
      </c>
      <c r="H5" s="132" t="s">
        <v>228</v>
      </c>
      <c r="I5" s="132"/>
      <c r="J5" s="132" t="s">
        <v>229</v>
      </c>
      <c r="K5" s="132"/>
      <c r="L5" s="94"/>
      <c r="M5" s="138"/>
      <c r="N5" s="132" t="s">
        <v>234</v>
      </c>
      <c r="O5" s="133"/>
    </row>
    <row r="6" spans="1:15" s="10" customFormat="1" ht="12.75">
      <c r="A6" s="136"/>
      <c r="B6" s="137"/>
      <c r="C6" s="28" t="s">
        <v>0</v>
      </c>
      <c r="D6" s="28" t="s">
        <v>1</v>
      </c>
      <c r="E6" s="28" t="s">
        <v>0</v>
      </c>
      <c r="F6" s="28" t="s">
        <v>1</v>
      </c>
      <c r="G6" s="28" t="s">
        <v>1</v>
      </c>
      <c r="H6" s="28" t="s">
        <v>0</v>
      </c>
      <c r="I6" s="28" t="s">
        <v>1</v>
      </c>
      <c r="J6" s="28" t="s">
        <v>0</v>
      </c>
      <c r="K6" s="28" t="s">
        <v>1</v>
      </c>
      <c r="L6" s="11" t="s">
        <v>1</v>
      </c>
      <c r="M6" s="139"/>
      <c r="N6" s="28" t="s">
        <v>0</v>
      </c>
      <c r="O6" s="111" t="s">
        <v>1</v>
      </c>
    </row>
    <row r="7" spans="1:15" ht="26.25">
      <c r="A7" s="63" t="s">
        <v>166</v>
      </c>
      <c r="B7" s="33"/>
      <c r="C7" s="78">
        <v>1</v>
      </c>
      <c r="D7" s="83">
        <v>6</v>
      </c>
      <c r="E7" s="33"/>
      <c r="F7" s="33"/>
      <c r="G7" s="40">
        <v>0</v>
      </c>
      <c r="H7" s="78">
        <v>1</v>
      </c>
      <c r="I7" s="83">
        <v>6</v>
      </c>
      <c r="J7" s="88">
        <f>+H7</f>
        <v>1</v>
      </c>
      <c r="K7" s="15">
        <f aca="true" t="shared" si="0" ref="K7:K13">G7+I7</f>
        <v>6</v>
      </c>
      <c r="L7" s="24"/>
      <c r="M7" s="1"/>
      <c r="N7" s="1">
        <v>1</v>
      </c>
      <c r="O7" s="114">
        <v>3</v>
      </c>
    </row>
    <row r="8" spans="1:15" ht="26.25">
      <c r="A8" s="63" t="s">
        <v>167</v>
      </c>
      <c r="B8" s="33"/>
      <c r="C8" s="78">
        <v>12</v>
      </c>
      <c r="D8" s="83">
        <v>4</v>
      </c>
      <c r="E8" s="33"/>
      <c r="F8" s="33"/>
      <c r="G8" s="40">
        <v>0</v>
      </c>
      <c r="H8" s="78">
        <v>12</v>
      </c>
      <c r="I8" s="83">
        <v>4</v>
      </c>
      <c r="J8" s="88">
        <f>+H8</f>
        <v>12</v>
      </c>
      <c r="K8" s="15">
        <f t="shared" si="0"/>
        <v>4</v>
      </c>
      <c r="L8" s="24"/>
      <c r="M8" s="1"/>
      <c r="N8" s="1">
        <v>6</v>
      </c>
      <c r="O8" s="114">
        <v>2</v>
      </c>
    </row>
    <row r="9" spans="1:15" ht="12.75">
      <c r="A9" s="63" t="s">
        <v>101</v>
      </c>
      <c r="B9" s="33"/>
      <c r="C9" s="78">
        <v>4</v>
      </c>
      <c r="D9" s="83">
        <v>3</v>
      </c>
      <c r="E9" s="33"/>
      <c r="F9" s="33"/>
      <c r="G9" s="40">
        <v>0</v>
      </c>
      <c r="H9" s="78">
        <v>4</v>
      </c>
      <c r="I9" s="83">
        <v>3</v>
      </c>
      <c r="J9" s="88">
        <f>+H9</f>
        <v>4</v>
      </c>
      <c r="K9" s="15">
        <f t="shared" si="0"/>
        <v>3</v>
      </c>
      <c r="L9" s="24"/>
      <c r="M9" s="1"/>
      <c r="N9" s="1">
        <v>2</v>
      </c>
      <c r="O9" s="114">
        <v>2</v>
      </c>
    </row>
    <row r="10" spans="1:15" ht="12.75">
      <c r="A10" s="63" t="s">
        <v>170</v>
      </c>
      <c r="B10" s="33"/>
      <c r="C10" s="78">
        <v>1</v>
      </c>
      <c r="D10" s="83">
        <v>20</v>
      </c>
      <c r="E10" s="33"/>
      <c r="F10" s="33"/>
      <c r="G10" s="40">
        <v>0</v>
      </c>
      <c r="H10" s="78">
        <v>1</v>
      </c>
      <c r="I10" s="83">
        <v>20</v>
      </c>
      <c r="J10" s="88">
        <v>1</v>
      </c>
      <c r="K10" s="15">
        <f t="shared" si="0"/>
        <v>20</v>
      </c>
      <c r="L10" s="24"/>
      <c r="M10" s="1"/>
      <c r="N10" s="1">
        <v>1</v>
      </c>
      <c r="O10" s="114">
        <v>0</v>
      </c>
    </row>
    <row r="11" spans="1:15" ht="26.25">
      <c r="A11" s="63" t="s">
        <v>168</v>
      </c>
      <c r="B11" s="33"/>
      <c r="C11" s="78">
        <v>1</v>
      </c>
      <c r="D11" s="83">
        <v>7</v>
      </c>
      <c r="E11" s="33"/>
      <c r="F11" s="33"/>
      <c r="G11" s="40">
        <v>0</v>
      </c>
      <c r="H11" s="78">
        <v>1</v>
      </c>
      <c r="I11" s="83">
        <v>7</v>
      </c>
      <c r="J11" s="88">
        <f>+H11</f>
        <v>1</v>
      </c>
      <c r="K11" s="15">
        <f t="shared" si="0"/>
        <v>7</v>
      </c>
      <c r="L11" s="59"/>
      <c r="M11" s="33"/>
      <c r="N11" s="1">
        <v>1</v>
      </c>
      <c r="O11" s="114">
        <v>3</v>
      </c>
    </row>
    <row r="12" spans="1:15" ht="12.75">
      <c r="A12" s="63" t="s">
        <v>169</v>
      </c>
      <c r="B12" s="33"/>
      <c r="C12" s="78">
        <v>1</v>
      </c>
      <c r="D12" s="83">
        <v>5</v>
      </c>
      <c r="E12" s="33"/>
      <c r="F12" s="33"/>
      <c r="G12" s="40">
        <v>0</v>
      </c>
      <c r="H12" s="78">
        <v>1</v>
      </c>
      <c r="I12" s="83">
        <v>5</v>
      </c>
      <c r="J12" s="88">
        <f>+H12</f>
        <v>1</v>
      </c>
      <c r="K12" s="15">
        <f t="shared" si="0"/>
        <v>5</v>
      </c>
      <c r="L12" s="24"/>
      <c r="M12" s="1"/>
      <c r="N12" s="1">
        <v>1</v>
      </c>
      <c r="O12" s="114">
        <f>K12+M12</f>
        <v>5</v>
      </c>
    </row>
    <row r="13" spans="1:15" ht="13.5" thickBot="1">
      <c r="A13" s="77" t="s">
        <v>21</v>
      </c>
      <c r="B13" s="81"/>
      <c r="C13" s="81"/>
      <c r="D13" s="66">
        <f>SUM(D7:D12)</f>
        <v>45</v>
      </c>
      <c r="E13" s="81"/>
      <c r="F13" s="66">
        <f>SUM(F7:F12)</f>
        <v>0</v>
      </c>
      <c r="G13" s="97">
        <v>0</v>
      </c>
      <c r="H13" s="98"/>
      <c r="I13" s="66">
        <f>SUM(I7:I12)</f>
        <v>45</v>
      </c>
      <c r="J13" s="96"/>
      <c r="K13" s="66">
        <f t="shared" si="0"/>
        <v>45</v>
      </c>
      <c r="L13" s="99">
        <f>SUM(L7:L12)</f>
        <v>0</v>
      </c>
      <c r="M13" s="65"/>
      <c r="N13" s="65"/>
      <c r="O13" s="113">
        <f>SUM(O7:O12)</f>
        <v>15</v>
      </c>
    </row>
    <row r="16" ht="12.75">
      <c r="A16" s="61"/>
    </row>
    <row r="21" ht="30.75" customHeight="1"/>
  </sheetData>
  <sheetProtection/>
  <mergeCells count="10">
    <mergeCell ref="N5:O5"/>
    <mergeCell ref="H5:I5"/>
    <mergeCell ref="J5:K5"/>
    <mergeCell ref="A1:M1"/>
    <mergeCell ref="M5:M6"/>
    <mergeCell ref="A5:A6"/>
    <mergeCell ref="B5:B6"/>
    <mergeCell ref="H3:K3"/>
    <mergeCell ref="C5:D5"/>
    <mergeCell ref="E5:F5"/>
  </mergeCells>
  <printOptions horizontalCentered="1"/>
  <pageMargins left="0.3937007874015748" right="0.2362204724409449" top="0.7480314960629921" bottom="0.984251968503937" header="0.4724409448818898" footer="0.2362204724409449"/>
  <pageSetup horizontalDpi="600" verticalDpi="600" orientation="landscape" paperSize="9" scale="95" r:id="rId1"/>
  <headerFooter alignWithMargins="0">
    <oddHeader>&amp;L&amp;A&amp;R&amp;P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EC-EPO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VIJAY KUMAR GUPTA</cp:lastModifiedBy>
  <cp:lastPrinted>2021-09-10T10:25:12Z</cp:lastPrinted>
  <dcterms:created xsi:type="dcterms:W3CDTF">2004-05-17T10:25:24Z</dcterms:created>
  <dcterms:modified xsi:type="dcterms:W3CDTF">2021-09-15T07:01:09Z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